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7.xml.rels" ContentType="application/vnd.openxmlformats-package.relationships+xml"/>
  <Override PartName="/xl/worksheets/_rels/sheet4.xml.rels" ContentType="application/vnd.openxmlformats-package.relationships+xml"/>
  <Override PartName="/xl/worksheets/_rels/sheet2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3.xml.rels" ContentType="application/vnd.openxmlformats-package.relationship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🏠 Welcome" sheetId="1" state="visible" r:id="rId3"/>
    <sheet name="① Cost of Quality" sheetId="2" state="visible" r:id="rId4"/>
    <sheet name="② DMAIC Tracker" sheetId="3" state="visible" r:id="rId5"/>
    <sheet name="③ SPC Control Charts" sheetId="4" state="visible" r:id="rId6"/>
    <sheet name="④ Process Capability" sheetId="5" state="visible" r:id="rId7"/>
    <sheet name="⑤ Lean Waste Hunt" sheetId="6" state="visible" r:id="rId8"/>
    <sheet name="⑥ Pareto &amp; Fishbone" sheetId="7" state="visible" r:id="rId9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<sst xmlns="http://schemas.openxmlformats.org/spreadsheetml/2006/main" count="539" uniqueCount="450">
  <si>
    <t xml:space="preserve">🔋 TESLA GIGAFACTORY BATTERY CELL QC — LEAN SIX SIGMA EXCEL DEMO</t>
  </si>
  <si>
    <t xml:space="preserve">THE SCENARIO</t>
  </si>
  <si>
    <t xml:space="preserve">You are a newly hired Quality Engineer at Tesla's Gigafactory in Austin, TX.</t>
  </si>
  <si>
    <t xml:space="preserve">Your production line manufactures 4680 battery cells — the heart of every Tesla vehicle.</t>
  </si>
  <si>
    <t xml:space="preserve">Management has noticed rising customer complaints about range inconsistency.</t>
  </si>
  <si>
    <t xml:space="preserve">Your mission: Use Lean Six Sigma tools to diagnose the problem, quantify the cost,</t>
  </si>
  <si>
    <t xml:space="preserve">monitor the process, and determine if the line is capable of meeting specs.</t>
  </si>
  <si>
    <t xml:space="preserve">💡 THIS WORKBOOK IS YOUR TOOLKIT. Each tab is a different phase of the investigation.</t>
  </si>
  <si>
    <t xml:space="preserve">📋 TAB GUIDE</t>
  </si>
  <si>
    <t xml:space="preserve">Tab</t>
  </si>
  <si>
    <t xml:space="preserve">Phase</t>
  </si>
  <si>
    <t xml:space="preserve">What You'll Do</t>
  </si>
  <si>
    <t xml:space="preserve">Key Concepts</t>
  </si>
  <si>
    <t xml:space="preserve">① Cost of Quality</t>
  </si>
  <si>
    <t xml:space="preserve">DEFINE / MEASURE</t>
  </si>
  <si>
    <t xml:space="preserve">Classify costs, calculate COQ, build Pareto chart</t>
  </si>
  <si>
    <t xml:space="preserve">Prevention, Appraisal, Internal/External Failure</t>
  </si>
  <si>
    <t xml:space="preserve">② DMAIC Tracker</t>
  </si>
  <si>
    <t xml:space="preserve">ALL PHASES</t>
  </si>
  <si>
    <t xml:space="preserve">Walk through a real DMAIC project for the battery line</t>
  </si>
  <si>
    <t xml:space="preserve">Define, Measure, Analyze, Improve, Control</t>
  </si>
  <si>
    <t xml:space="preserve">③ SPC Control Charts</t>
  </si>
  <si>
    <t xml:space="preserve">CONTROL</t>
  </si>
  <si>
    <t xml:space="preserve">Build X-bar &amp; R charts from raw sample data</t>
  </si>
  <si>
    <t xml:space="preserve">UCL, LCL, Center Line, Out-of-Control Rules</t>
  </si>
  <si>
    <t xml:space="preserve">④ Process Capability</t>
  </si>
  <si>
    <t xml:space="preserve">MEASURE / ANALYZE</t>
  </si>
  <si>
    <t xml:space="preserve">Calculate Cp &amp; Cpk, interpret capability</t>
  </si>
  <si>
    <t xml:space="preserve">Spec Limits, Sigma, Cpk &gt; 1.33</t>
  </si>
  <si>
    <t xml:space="preserve">⑤ Lean Waste Hunt</t>
  </si>
  <si>
    <t xml:space="preserve">ANALYZE / IMPROVE</t>
  </si>
  <si>
    <t xml:space="preserve">Identify 7 wastes (TIMWOOD) in the production line</t>
  </si>
  <si>
    <t xml:space="preserve">Muda, Value-Add vs Non-Value-Add, Takt Time</t>
  </si>
  <si>
    <t xml:space="preserve">⑥ Pareto &amp; Fishbone</t>
  </si>
  <si>
    <t xml:space="preserve">ANALYZE</t>
  </si>
  <si>
    <t xml:space="preserve">Analyze defect data, build a cause-and-effect structure</t>
  </si>
  <si>
    <t xml:space="preserve">80/20 Rule, Ishikawa, Root Cause</t>
  </si>
  <si>
    <t xml:space="preserve">⚡ INSTRUCTIONS: Yellow cells = YOUR INPUTS  |  Black text = Formulas (don't overwrite!)  |  Blue text = Given data</t>
  </si>
  <si>
    <t xml:space="preserve">💰 COST OF QUALITY ANALYSIS — Tesla 4680 Battery Line (Monthly)</t>
  </si>
  <si>
    <t xml:space="preserve">EXERCISE: Classify each cost item into the correct COQ category. Enter P (Prevention), A (Appraisal), IF (Internal Failure), or EF (External Failure) in the yellow cells.</t>
  </si>
  <si>
    <t xml:space="preserve">#</t>
  </si>
  <si>
    <t xml:space="preserve">Cost Item Description</t>
  </si>
  <si>
    <t xml:space="preserve">Monthly Cost</t>
  </si>
  <si>
    <t xml:space="preserve">Your Category
(P/A/IF/EF)</t>
  </si>
  <si>
    <t xml:space="preserve">Correct Answer</t>
  </si>
  <si>
    <t xml:space="preserve">Check</t>
  </si>
  <si>
    <t xml:space="preserve">Category Name</t>
  </si>
  <si>
    <t xml:space="preserve">Notes</t>
  </si>
  <si>
    <t xml:space="preserve">Employee quality training program</t>
  </si>
  <si>
    <t xml:space="preserve">P</t>
  </si>
  <si>
    <t xml:space="preserve">Prevention</t>
  </si>
  <si>
    <t xml:space="preserve">Investing in skills prevents future defects</t>
  </si>
  <si>
    <t xml:space="preserve">Incoming raw material inspection (lithium, nickel)</t>
  </si>
  <si>
    <t xml:space="preserve">A</t>
  </si>
  <si>
    <t xml:space="preserve">Appraisal</t>
  </si>
  <si>
    <t xml:space="preserve">Checking inputs before they enter production</t>
  </si>
  <si>
    <t xml:space="preserve">Scrap from failed battery cells (detected in-house)</t>
  </si>
  <si>
    <t xml:space="preserve">IF</t>
  </si>
  <si>
    <t xml:space="preserve">Internal Failure</t>
  </si>
  <si>
    <t xml:space="preserve">Defective units caught before shipping</t>
  </si>
  <si>
    <t xml:space="preserve">Warranty replacement batteries (field returns)</t>
  </si>
  <si>
    <t xml:space="preserve">EF</t>
  </si>
  <si>
    <t xml:space="preserve">External Failure</t>
  </si>
  <si>
    <t xml:space="preserve">Defects that reached the customer</t>
  </si>
  <si>
    <t xml:space="preserve">Statistical process control software license</t>
  </si>
  <si>
    <t xml:space="preserve">Tools to prevent problems proactively</t>
  </si>
  <si>
    <t xml:space="preserve">End-of-line voltage &amp; capacity testing equipment</t>
  </si>
  <si>
    <t xml:space="preserve">Final inspection before product ships</t>
  </si>
  <si>
    <t xml:space="preserve">Rework labor — cells failing thermal testing</t>
  </si>
  <si>
    <t xml:space="preserve">Fixing defects found internally</t>
  </si>
  <si>
    <t xml:space="preserve">Customer lawsuits from battery thermal events</t>
  </si>
  <si>
    <t xml:space="preserve">Worst-case external failure cost</t>
  </si>
  <si>
    <t xml:space="preserve">Supplier quality audit program</t>
  </si>
  <si>
    <t xml:space="preserve">Preventing bad inputs from entering system</t>
  </si>
  <si>
    <t xml:space="preserve">In-process dimensional checks (automated vision)</t>
  </si>
  <si>
    <t xml:space="preserve">Detecting defects during production</t>
  </si>
  <si>
    <t xml:space="preserve">Production downtime from quality holds</t>
  </si>
  <si>
    <t xml:space="preserve">Lost production due to internal quality issues</t>
  </si>
  <si>
    <t xml:space="preserve">Vehicle recall coordination costs</t>
  </si>
  <si>
    <t xml:space="preserve">Massive external failure cost</t>
  </si>
  <si>
    <t xml:space="preserve">Design reviews &amp; FMEA sessions</t>
  </si>
  <si>
    <t xml:space="preserve">Designing quality in from the start</t>
  </si>
  <si>
    <t xml:space="preserve">Calibration of measurement equipment</t>
  </si>
  <si>
    <t xml:space="preserve">Ensuring inspection tools are accurate</t>
  </si>
  <si>
    <t xml:space="preserve">Re-screening returned cells for root cause</t>
  </si>
  <si>
    <t xml:space="preserve">Analyzing internal failures for causes</t>
  </si>
  <si>
    <t xml:space="preserve">Brand reputation damage (estimated)</t>
  </si>
  <si>
    <t xml:space="preserve">Intangible but real external failure cost</t>
  </si>
  <si>
    <t xml:space="preserve">📊 COQ SUMMARY DASHBOARD</t>
  </si>
  <si>
    <t xml:space="preserve">Category</t>
  </si>
  <si>
    <t xml:space="preserve">Code</t>
  </si>
  <si>
    <t xml:space="preserve">Total Cost</t>
  </si>
  <si>
    <t xml:space="preserve">% of Total COQ</t>
  </si>
  <si>
    <t xml:space="preserve">% of Revenue*</t>
  </si>
  <si>
    <t xml:space="preserve">Industry Benchmark</t>
  </si>
  <si>
    <t xml:space="preserve">Status</t>
  </si>
  <si>
    <t xml:space="preserve">5-10%</t>
  </si>
  <si>
    <t xml:space="preserve">10-15%</t>
  </si>
  <si>
    <t xml:space="preserve">15-25%</t>
  </si>
  <si>
    <t xml:space="preserve">25-40%</t>
  </si>
  <si>
    <t xml:space="preserve">TOTAL COQ</t>
  </si>
  <si>
    <t xml:space="preserve">* Monthly Revenue (given):</t>
  </si>
  <si>
    <t xml:space="preserve">🤔 DISCUSSION QUESTIONS</t>
  </si>
  <si>
    <t xml:space="preserve">1. Which COQ category has the highest cost? What does this tell you about where Tesla is 'spending' on quality?</t>
  </si>
  <si>
    <t xml:space="preserve">2. The 1-10-100 Rule says: $1 in prevention saves $10 in appraisal and $100 in failure. Does this data support that?</t>
  </si>
  <si>
    <t xml:space="preserve">3. If you were the VP of Quality, where would you invest an additional $100K budget? Justify with data from this sheet.</t>
  </si>
  <si>
    <t xml:space="preserve">4. How might Tesla's COQ profile differ from a hospital's? A restaurant's? A software company's?</t>
  </si>
  <si>
    <t xml:space="preserve">5. What's the 'hidden factory' effect here — how much production capacity is lost to rework and scrap?</t>
  </si>
  <si>
    <t xml:space="preserve">🔍 DMAIC PROJECT TRACKER — Battery Cell Range Inconsistency</t>
  </si>
  <si>
    <t xml:space="preserve">PROJECT CHARTER</t>
  </si>
  <si>
    <t xml:space="preserve">Project Title:</t>
  </si>
  <si>
    <t xml:space="preserve">Reduce Battery Cell Capacity Variation in 4680 Line</t>
  </si>
  <si>
    <t xml:space="preserve">Sponsor:</t>
  </si>
  <si>
    <t xml:space="preserve">VP Manufacturing</t>
  </si>
  <si>
    <t xml:space="preserve">Problem Statement:</t>
  </si>
  <si>
    <t xml:space="preserve">Customer complaints about EV range inconsistency increased 34% QoQ</t>
  </si>
  <si>
    <t xml:space="preserve">Start Date:</t>
  </si>
  <si>
    <t xml:space="preserve">Jan 15, 2026</t>
  </si>
  <si>
    <t xml:space="preserve">Goal:</t>
  </si>
  <si>
    <t xml:space="preserve">Reduce Cpk from 0.67 to ≥1.33 within 90 days</t>
  </si>
  <si>
    <t xml:space="preserve">Target Date:</t>
  </si>
  <si>
    <t xml:space="preserve">Apr 15, 2026</t>
  </si>
  <si>
    <t xml:space="preserve">Scope:</t>
  </si>
  <si>
    <t xml:space="preserve">4680 cell production — electrode coating through final test</t>
  </si>
  <si>
    <t xml:space="preserve">Team Lead:</t>
  </si>
  <si>
    <t xml:space="preserve">You (Quality Engineer)</t>
  </si>
  <si>
    <t xml:space="preserve">Business Impact:</t>
  </si>
  <si>
    <t xml:space="preserve">Estimated $1.5M/month in warranty + scrap reduction</t>
  </si>
  <si>
    <t xml:space="preserve">Sigma Level:</t>
  </si>
  <si>
    <t xml:space="preserve">Current: ~2σ → Target: 4σ</t>
  </si>
  <si>
    <t xml:space="preserve">🔵 DEFINE</t>
  </si>
  <si>
    <t xml:space="preserve">Task</t>
  </si>
  <si>
    <t xml:space="preserve">Key Information</t>
  </si>
  <si>
    <t xml:space="preserve">Think About This...</t>
  </si>
  <si>
    <t xml:space="preserve">Hint / Connection</t>
  </si>
  <si>
    <t xml:space="preserve">Identify VOC (Voice of Customer)</t>
  </si>
  <si>
    <t xml:space="preserve">Customer surveys show 'range anxiety' as #1 complaint</t>
  </si>
  <si>
    <t xml:space="preserve">Completed</t>
  </si>
  <si>
    <t xml:space="preserve">What CTQ metric maps to this VOC?</t>
  </si>
  <si>
    <t xml:space="preserve">Fill in the yellow cell</t>
  </si>
  <si>
    <t xml:space="preserve">Define CTQ metric</t>
  </si>
  <si>
    <t xml:space="preserve">✏️ YOUR TURN</t>
  </si>
  <si>
    <t xml:space="preserve">Capacity (Ah) within ±2% of 26.0 Ah target</t>
  </si>
  <si>
    <t xml:space="preserve">What measurable spec captures 'consistent range'?</t>
  </si>
  <si>
    <t xml:space="preserve">Create SIPOC diagram</t>
  </si>
  <si>
    <t xml:space="preserve">Suppliers→Inputs→Process→Outputs→Customers</t>
  </si>
  <si>
    <t xml:space="preserve">Map the high-level process</t>
  </si>
  <si>
    <t xml:space="preserve">Calculate baseline sigma level</t>
  </si>
  <si>
    <t xml:space="preserve">Current DPMO ≈ 308,537</t>
  </si>
  <si>
    <t xml:space="preserve">What sigma level does this DPMO represent?</t>
  </si>
  <si>
    <t xml:space="preserve">Use DPMO-to-sigma table</t>
  </si>
  <si>
    <t xml:space="preserve">🟢 MEASURE</t>
  </si>
  <si>
    <t xml:space="preserve">Collect sample data (n=5, k=25 subgroups)</t>
  </si>
  <si>
    <t xml:space="preserve">See Tab ③ SPC Control Charts</t>
  </si>
  <si>
    <t xml:space="preserve">Why n=5? Why 25 subgroups?</t>
  </si>
  <si>
    <t xml:space="preserve">Statistical validity</t>
  </si>
  <si>
    <t xml:space="preserve">Validate measurement system (Gage R&amp;R)</t>
  </si>
  <si>
    <t xml:space="preserve">Measurement variation &lt; 10% of total</t>
  </si>
  <si>
    <t xml:space="preserve">What if gage R&amp;R &gt; 30%?</t>
  </si>
  <si>
    <t xml:space="preserve">Can't trust your data!</t>
  </si>
  <si>
    <t xml:space="preserve">Calculate current process capability</t>
  </si>
  <si>
    <t xml:space="preserve">See Tab ④ Process Capability</t>
  </si>
  <si>
    <t xml:space="preserve">Cpk = ? (calculate in Tab ④)</t>
  </si>
  <si>
    <t xml:space="preserve">Create process map of electrode coating</t>
  </si>
  <si>
    <t xml:space="preserve">Identify all inputs and outputs</t>
  </si>
  <si>
    <t xml:space="preserve">Use swimlane format</t>
  </si>
  <si>
    <t xml:space="preserve">🟠 ANALYZE</t>
  </si>
  <si>
    <t xml:space="preserve">Build Pareto chart of defect types</t>
  </si>
  <si>
    <t xml:space="preserve">See Tab ⑥ Pareto &amp; Fishbone</t>
  </si>
  <si>
    <t xml:space="preserve">Which defects are the 'vital few'?</t>
  </si>
  <si>
    <t xml:space="preserve">80/20 rule</t>
  </si>
  <si>
    <t xml:space="preserve">Create Fishbone diagram</t>
  </si>
  <si>
    <t xml:space="preserve">See Tab ⑥</t>
  </si>
  <si>
    <t xml:space="preserve">What are the 6M categories?</t>
  </si>
  <si>
    <t xml:space="preserve">Man, Machine, Material, Method, Measurement, Mother Nature</t>
  </si>
  <si>
    <t xml:space="preserve">Run hypothesis test on coating thickness</t>
  </si>
  <si>
    <t xml:space="preserve">p-value = 0.003 → significant effect</t>
  </si>
  <si>
    <t xml:space="preserve">What does p &lt; 0.05 mean here?</t>
  </si>
  <si>
    <t xml:space="preserve">Identify root cause</t>
  </si>
  <si>
    <t xml:space="preserve">Electrode coating thickness variation</t>
  </si>
  <si>
    <t xml:space="preserve">What evidence supports this?</t>
  </si>
  <si>
    <t xml:space="preserve">🟡 IMPROVE</t>
  </si>
  <si>
    <t xml:space="preserve">Design experiment (DOE) for coating parameters</t>
  </si>
  <si>
    <t xml:space="preserve">2³ factorial: temp, speed, pressure</t>
  </si>
  <si>
    <t xml:space="preserve">Why factorial vs. one-at-a-time?</t>
  </si>
  <si>
    <t xml:space="preserve">Interactions!</t>
  </si>
  <si>
    <t xml:space="preserve">Implement optimal settings</t>
  </si>
  <si>
    <t xml:space="preserve">Temp=72°C, Speed=1.2m/min, Pressure=3.5 bar</t>
  </si>
  <si>
    <t xml:space="preserve">How do we validate improvement?</t>
  </si>
  <si>
    <t xml:space="preserve">Before/after comparison</t>
  </si>
  <si>
    <t xml:space="preserve">Pilot run results</t>
  </si>
  <si>
    <t xml:space="preserve">Cpk improved from 0.67 to 1.45</t>
  </si>
  <si>
    <t xml:space="preserve">Is this statistically significant?</t>
  </si>
  <si>
    <t xml:space="preserve">Calculate ROI of improvement</t>
  </si>
  <si>
    <t xml:space="preserve">Factor in: reduced scrap, rework, warranty</t>
  </si>
  <si>
    <t xml:space="preserve">Use COQ data from Tab ①</t>
  </si>
  <si>
    <t xml:space="preserve">🔴 CONTROL</t>
  </si>
  <si>
    <t xml:space="preserve">Set up control charts for ongoing monitoring</t>
  </si>
  <si>
    <t xml:space="preserve">See Tab ③ — now with new parameters</t>
  </si>
  <si>
    <t xml:space="preserve">What chart type for continuous data?</t>
  </si>
  <si>
    <t xml:space="preserve">X-bar and R chart</t>
  </si>
  <si>
    <t xml:space="preserve">Create control plan document</t>
  </si>
  <si>
    <t xml:space="preserve">Who monitors, how often, what action</t>
  </si>
  <si>
    <t xml:space="preserve">What triggers an investigation?</t>
  </si>
  <si>
    <t xml:space="preserve">Out-of-control rules</t>
  </si>
  <si>
    <t xml:space="preserve">Train operators on new procedures</t>
  </si>
  <si>
    <t xml:space="preserve">Standard work instructions created</t>
  </si>
  <si>
    <t xml:space="preserve">Why is training a CONTROL activity?</t>
  </si>
  <si>
    <t xml:space="preserve">Sustain the gains</t>
  </si>
  <si>
    <t xml:space="preserve">Calculate new sigma level</t>
  </si>
  <si>
    <t xml:space="preserve">Target: ≥ 4σ (6,210 DPMO)</t>
  </si>
  <si>
    <t xml:space="preserve">Did we achieve the goal?</t>
  </si>
  <si>
    <t xml:space="preserve">📈 SPC CONTROL CHARTS — Battery Cell Capacity (Ah)</t>
  </si>
  <si>
    <t xml:space="preserve">EXERCISE: Raw data is provided. Calculate sample means, ranges, grand mean, average range, and control limits using Excel formulas.</t>
  </si>
  <si>
    <t xml:space="preserve">Specification: Target = 26.0 Ah  |  USL = 26.5 Ah  |  LSL = 25.5 Ah  |  Sample size n = 5  |  A₂ = 0.577  |  D₃ = 0  |  D₄ = 2.114</t>
  </si>
  <si>
    <t xml:space="preserve">Sample #</t>
  </si>
  <si>
    <t xml:space="preserve">Obs 1</t>
  </si>
  <si>
    <t xml:space="preserve">Obs 2</t>
  </si>
  <si>
    <t xml:space="preserve">Obs 3</t>
  </si>
  <si>
    <t xml:space="preserve">Obs 4</t>
  </si>
  <si>
    <t xml:space="preserve">Obs 5</t>
  </si>
  <si>
    <t xml:space="preserve">X-bar
(YOUR FORMULA)</t>
  </si>
  <si>
    <t xml:space="preserve">Range
(YOUR FORMULA)</t>
  </si>
  <si>
    <t xml:space="preserve">UCL</t>
  </si>
  <si>
    <t xml:space="preserve">Center</t>
  </si>
  <si>
    <t xml:space="preserve">LCL</t>
  </si>
  <si>
    <t xml:space="preserve">R-UCL</t>
  </si>
  <si>
    <t xml:space="preserve">R-Center</t>
  </si>
  <si>
    <t xml:space="preserve">Sample 1</t>
  </si>
  <si>
    <t xml:space="preserve">Sample 2</t>
  </si>
  <si>
    <t xml:space="preserve">Sample 3</t>
  </si>
  <si>
    <t xml:space="preserve">Sample 4</t>
  </si>
  <si>
    <t xml:space="preserve">Sample 5</t>
  </si>
  <si>
    <t xml:space="preserve">Sample 6</t>
  </si>
  <si>
    <t xml:space="preserve">Sample 7</t>
  </si>
  <si>
    <t xml:space="preserve">Sample 8</t>
  </si>
  <si>
    <t xml:space="preserve">Sample 9</t>
  </si>
  <si>
    <t xml:space="preserve">Sample 10</t>
  </si>
  <si>
    <t xml:space="preserve">Sample 11</t>
  </si>
  <si>
    <t xml:space="preserve">Sample 12</t>
  </si>
  <si>
    <t xml:space="preserve">Sample 13</t>
  </si>
  <si>
    <t xml:space="preserve">Sample 14</t>
  </si>
  <si>
    <t xml:space="preserve">Sample 15</t>
  </si>
  <si>
    <t xml:space="preserve">Sample 16</t>
  </si>
  <si>
    <t xml:space="preserve">Sample 17</t>
  </si>
  <si>
    <t xml:space="preserve">Sample 18</t>
  </si>
  <si>
    <t xml:space="preserve">Sample 19</t>
  </si>
  <si>
    <t xml:space="preserve">Sample 20</t>
  </si>
  <si>
    <t xml:space="preserve">Sample 21</t>
  </si>
  <si>
    <t xml:space="preserve">Sample 22</t>
  </si>
  <si>
    <t xml:space="preserve">Sample 23</t>
  </si>
  <si>
    <t xml:space="preserve">Sample 24</t>
  </si>
  <si>
    <t xml:space="preserve">Sample 25</t>
  </si>
  <si>
    <t xml:space="preserve">📐 CONTROL CHART PARAMETERS</t>
  </si>
  <si>
    <t xml:space="preserve">Grand Mean (X̿)</t>
  </si>
  <si>
    <t xml:space="preserve">AVERAGE of all X-bars</t>
  </si>
  <si>
    <t xml:space="preserve">Average Range (R̄)</t>
  </si>
  <si>
    <t xml:space="preserve">AVERAGE of all Ranges</t>
  </si>
  <si>
    <t xml:space="preserve">A₂ (for n=5)</t>
  </si>
  <si>
    <t xml:space="preserve">From Exhibit 13.7</t>
  </si>
  <si>
    <t xml:space="preserve">D₃ (for n=5)</t>
  </si>
  <si>
    <t xml:space="preserve">D₄ (for n=5)</t>
  </si>
  <si>
    <t xml:space="preserve">X-bar Chart UCL</t>
  </si>
  <si>
    <t xml:space="preserve">X-double-bar + A2 x R-bar</t>
  </si>
  <si>
    <t xml:space="preserve">X-bar Chart Center</t>
  </si>
  <si>
    <t xml:space="preserve">X-double-bar</t>
  </si>
  <si>
    <t xml:space="preserve">X-bar Chart LCL</t>
  </si>
  <si>
    <t xml:space="preserve">X-double-bar - A2 x R-bar</t>
  </si>
  <si>
    <t xml:space="preserve">R Chart UCL</t>
  </si>
  <si>
    <t xml:space="preserve">D4 x R-bar</t>
  </si>
  <si>
    <t xml:space="preserve">R Chart Center</t>
  </si>
  <si>
    <t xml:space="preserve">R-bar</t>
  </si>
  <si>
    <t xml:space="preserve">R Chart LCL</t>
  </si>
  <si>
    <t xml:space="preserve">D3 x R-bar</t>
  </si>
  <si>
    <t xml:space="preserve">🔎 INTERPRETATION EXERCISE</t>
  </si>
  <si>
    <t xml:space="preserve">1. Is the process in statistical control? Identify any out-of-control signals (point beyond limits, run of 5+, trend, etc.)</t>
  </si>
  <si>
    <t xml:space="preserve">2. Around which sample number does the process appear to shift? What might have caused this? (Think: new material lot, shift change, equipment wear)</t>
  </si>
  <si>
    <t xml:space="preserve">3. Look at the R chart — is the variation stable or increasing? What does this tell you about the process?</t>
  </si>
  <si>
    <t xml:space="preserve">4. If you were the quality engineer, what action would you take RIGHT NOW based on these charts?</t>
  </si>
  <si>
    <t xml:space="preserve">🎯 PROCESS CAPABILITY ANALYSIS — Can We Meet Spec?</t>
  </si>
  <si>
    <t xml:space="preserve">EXERCISE: Use the data below to calculate Cp and Cpk. Determine if the process is capable of meeting customer specifications.</t>
  </si>
  <si>
    <t xml:space="preserve">📋 GIVEN DATA</t>
  </si>
  <si>
    <t xml:space="preserve">Target (T)</t>
  </si>
  <si>
    <t xml:space="preserve">Ah</t>
  </si>
  <si>
    <t xml:space="preserve">Ideal capacity</t>
  </si>
  <si>
    <t xml:space="preserve">Upper Spec Limit (USL)</t>
  </si>
  <si>
    <t xml:space="preserve">Max acceptable</t>
  </si>
  <si>
    <t xml:space="preserve">Lower Spec Limit (LSL)</t>
  </si>
  <si>
    <t xml:space="preserve">Min acceptable</t>
  </si>
  <si>
    <t xml:space="preserve">Process Mean (X̿)</t>
  </si>
  <si>
    <t xml:space="preserve">From SPC data (Tab ③)</t>
  </si>
  <si>
    <t xml:space="preserve">Process Std Dev (σ)</t>
  </si>
  <si>
    <t xml:space="preserve">Estimated from R̄/d₂ where d₂=2.326</t>
  </si>
  <si>
    <t xml:space="preserve">📐 YOUR CALCULATIONS</t>
  </si>
  <si>
    <t xml:space="preserve">Cp = (USL - LSL) / (6σ)</t>
  </si>
  <si>
    <t xml:space="preserve">YOUR FORMULA →</t>
  </si>
  <si>
    <t xml:space="preserve">Cp measures potential capability (if centered)</t>
  </si>
  <si>
    <t xml:space="preserve">Cpk_upper = (USL - X̿) / (3σ)</t>
  </si>
  <si>
    <t xml:space="preserve">Distance to upper spec</t>
  </si>
  <si>
    <t xml:space="preserve">Cpk_lower = (X̿ - LSL) / (3σ)</t>
  </si>
  <si>
    <t xml:space="preserve">Distance to lower spec</t>
  </si>
  <si>
    <t xml:space="preserve">Cpk = MIN(upper, lower)</t>
  </si>
  <si>
    <t xml:space="preserve">Actual capability (accounts for centering)</t>
  </si>
  <si>
    <t xml:space="preserve">📊 INTERPRETATION GUIDE</t>
  </si>
  <si>
    <t xml:space="preserve">Cpk Value</t>
  </si>
  <si>
    <t xml:space="preserve">Rating</t>
  </si>
  <si>
    <t xml:space="preserve">Sigma Level</t>
  </si>
  <si>
    <t xml:space="preserve">DPMO</t>
  </si>
  <si>
    <t xml:space="preserve">What It Means</t>
  </si>
  <si>
    <t xml:space="preserve">Real-World Example</t>
  </si>
  <si>
    <t xml:space="preserve">&lt; 1.00</t>
  </si>
  <si>
    <t xml:space="preserve">🔴 Not Capable</t>
  </si>
  <si>
    <t xml:space="preserve">&lt; 3σ</t>
  </si>
  <si>
    <t xml:space="preserve">&gt; 66,807</t>
  </si>
  <si>
    <t xml:space="preserve">Process cannot meet specs</t>
  </si>
  <si>
    <t xml:space="preserve">Our current battery line!</t>
  </si>
  <si>
    <t xml:space="preserve">1.00 - 1.33</t>
  </si>
  <si>
    <t xml:space="preserve">🟡 Barely Capable</t>
  </si>
  <si>
    <t xml:space="preserve">3σ - 4σ</t>
  </si>
  <si>
    <t xml:space="preserve">66,807 - 6,210</t>
  </si>
  <si>
    <t xml:space="preserve">Meets specs but barely</t>
  </si>
  <si>
    <t xml:space="preserve">Typical starting point</t>
  </si>
  <si>
    <t xml:space="preserve">1.33 - 1.67</t>
  </si>
  <si>
    <t xml:space="preserve">🟢 Capable</t>
  </si>
  <si>
    <t xml:space="preserve">4σ - 5σ</t>
  </si>
  <si>
    <t xml:space="preserve">6,210 - 233</t>
  </si>
  <si>
    <t xml:space="preserve">Industry standard target</t>
  </si>
  <si>
    <t xml:space="preserve">Most auto manufacturers</t>
  </si>
  <si>
    <t xml:space="preserve">1.67 - 2.00</t>
  </si>
  <si>
    <t xml:space="preserve">🟢🟢 Very Capable</t>
  </si>
  <si>
    <t xml:space="preserve">5σ - 6σ</t>
  </si>
  <si>
    <t xml:space="preserve">233 - 3.4</t>
  </si>
  <si>
    <t xml:space="preserve">World-class quality</t>
  </si>
  <si>
    <t xml:space="preserve">Aerospace, medical devices</t>
  </si>
  <si>
    <t xml:space="preserve">&gt; 2.00</t>
  </si>
  <si>
    <t xml:space="preserve">⭐ Six Sigma</t>
  </si>
  <si>
    <t xml:space="preserve">6σ+</t>
  </si>
  <si>
    <t xml:space="preserve">&lt; 3.4</t>
  </si>
  <si>
    <t xml:space="preserve">Near-perfect process</t>
  </si>
  <si>
    <t xml:space="preserve">Semiconductor fabrication</t>
  </si>
  <si>
    <t xml:space="preserve">🤔 KEY QUESTIONS</t>
  </si>
  <si>
    <t xml:space="preserve">1. Is Cp &gt; Cpk? What does the gap between them tell you about process centering?</t>
  </si>
  <si>
    <t xml:space="preserve">2. If you could ONLY do one thing — reduce variation OR shift the mean — which would have more impact? Show with numbers.</t>
  </si>
  <si>
    <t xml:space="preserve">3. Calculate the defect probability: P(defect) = P(X &lt; LSL) + P(X &gt; USL) using NORM.DIST in Excel.</t>
  </si>
  <si>
    <t xml:space="preserve">4. If Tesla produces 500,000 cells/month, how many defective cells does the current Cpk predict?</t>
  </si>
  <si>
    <t xml:space="preserve">5. What Cpk would Tesla need to achieve if they want fewer than 100 defective cells per month?</t>
  </si>
  <si>
    <t xml:space="preserve">🔎 LEAN WASTE HUNT — Tesla 4680 Battery Production Line</t>
  </si>
  <si>
    <t xml:space="preserve">EXERCISE: For each activity below, classify the waste type (TIMWOOD) and whether it's Value-Add (VA), Necessary Non-Value-Add (NNVA), or Pure Waste (W).</t>
  </si>
  <si>
    <t xml:space="preserve">💡 TIMWOOD: T=Transport, I=Inventory, M=Motion, W=Waiting, O=Overproduction, O=Over-processing, D=Defects</t>
  </si>
  <si>
    <t xml:space="preserve">Process Step</t>
  </si>
  <si>
    <t xml:space="preserve">Description of Activity</t>
  </si>
  <si>
    <t xml:space="preserve">Your Waste
Type</t>
  </si>
  <si>
    <t xml:space="preserve">Your VA/
NNVA/W</t>
  </si>
  <si>
    <t xml:space="preserve">Correct Answer (hidden)</t>
  </si>
  <si>
    <t xml:space="preserve">Est. Time
(min)</t>
  </si>
  <si>
    <t xml:space="preserve">Est. Cost/Day</t>
  </si>
  <si>
    <t xml:space="preserve">Electrode mixing</t>
  </si>
  <si>
    <t xml:space="preserve">Mixing active materials (lithium, nickel, manganese) to exact formula</t>
  </si>
  <si>
    <t xml:space="preserve">VA — this creates value</t>
  </si>
  <si>
    <t xml:space="preserve">Forklift raw materials</t>
  </si>
  <si>
    <t xml:space="preserve">Moving pallets of cathode powder from warehouse to mixing area (200m)</t>
  </si>
  <si>
    <t xml:space="preserve">Transport — W</t>
  </si>
  <si>
    <t xml:space="preserve">WIP buffer storage</t>
  </si>
  <si>
    <t xml:space="preserve">Battery cells wait in staging area for 4 hours before formation cycling</t>
  </si>
  <si>
    <t xml:space="preserve">Inventory/Waiting — W</t>
  </si>
  <si>
    <t xml:space="preserve">Electrode coating</t>
  </si>
  <si>
    <t xml:space="preserve">Applying slurry to copper/aluminum foil at precise thickness</t>
  </si>
  <si>
    <t xml:space="preserve">VA — core process step</t>
  </si>
  <si>
    <t xml:space="preserve">Operator walks to tool crib</t>
  </si>
  <si>
    <t xml:space="preserve">Walking 50m to get calibration tools, then 50m back</t>
  </si>
  <si>
    <t xml:space="preserve">Motion — W</t>
  </si>
  <si>
    <t xml:space="preserve">Waiting for QC approval</t>
  </si>
  <si>
    <t xml:space="preserve">Cells sit for 45 min waiting for quality inspector to review batch</t>
  </si>
  <si>
    <t xml:space="preserve">Waiting — W</t>
  </si>
  <si>
    <t xml:space="preserve">Extra coating layers</t>
  </si>
  <si>
    <t xml:space="preserve">Applying 3 coating passes when 2 would meet spec (per old SOP)</t>
  </si>
  <si>
    <t xml:space="preserve">Over-processing — W</t>
  </si>
  <si>
    <t xml:space="preserve">Cell assembly</t>
  </si>
  <si>
    <t xml:space="preserve">Winding electrode sheets and separator into jelly roll configuration</t>
  </si>
  <si>
    <t xml:space="preserve">VA — creates the product</t>
  </si>
  <si>
    <t xml:space="preserve">Producing ahead of schedule</t>
  </si>
  <si>
    <t xml:space="preserve">Running weekend shift to build 10,000 extra cells 'just in case'</t>
  </si>
  <si>
    <t xml:space="preserve">Overproduction — W</t>
  </si>
  <si>
    <t xml:space="preserve">Final capacity testing</t>
  </si>
  <si>
    <t xml:space="preserve">Testing each cell's voltage and capacity against spec</t>
  </si>
  <si>
    <t xml:space="preserve">NNVA — required but doesn't add value to cell</t>
  </si>
  <si>
    <t xml:space="preserve">Rework: re-welding tabs</t>
  </si>
  <si>
    <t xml:space="preserve">Tab welds failing inspection — must disassemble and re-weld</t>
  </si>
  <si>
    <t xml:space="preserve">Defects — W</t>
  </si>
  <si>
    <t xml:space="preserve">Electrolyte filling</t>
  </si>
  <si>
    <t xml:space="preserve">Injecting precise amount of electrolyte into each cell</t>
  </si>
  <si>
    <t xml:space="preserve">VA — essential to battery function</t>
  </si>
  <si>
    <t xml:space="preserve">Double data entry</t>
  </si>
  <si>
    <t xml:space="preserve">Operator enters batch data into MES system AND paper logbook</t>
  </si>
  <si>
    <t xml:space="preserve">Waiting for forklift</t>
  </si>
  <si>
    <t xml:space="preserve">Completed pallets wait 30 min for forklift to move to packaging</t>
  </si>
  <si>
    <t xml:space="preserve">Waiting/Transport — W</t>
  </si>
  <si>
    <t xml:space="preserve">📊 WASTE SUMMARY</t>
  </si>
  <si>
    <t xml:space="preserve">Total Daily Waste Cost:</t>
  </si>
  <si>
    <t xml:space="preserve">⏱️ TAKT TIME EXERCISE</t>
  </si>
  <si>
    <t xml:space="preserve">Annual Waste Cost (260 days):</t>
  </si>
  <si>
    <t xml:space="preserve">Daily demand:</t>
  </si>
  <si>
    <t xml:space="preserve">cells/day</t>
  </si>
  <si>
    <t xml:space="preserve">Value-Add Time (min):</t>
  </si>
  <si>
    <t xml:space="preserve">Available time:</t>
  </si>
  <si>
    <t xml:space="preserve">minutes/shift</t>
  </si>
  <si>
    <t xml:space="preserve">Total Process Time (min):</t>
  </si>
  <si>
    <t xml:space="preserve">Takt Time =</t>
  </si>
  <si>
    <t xml:space="preserve">min/cell</t>
  </si>
  <si>
    <t xml:space="preserve">Process Efficiency (VA/Total):</t>
  </si>
  <si>
    <t xml:space="preserve">📊 PARETO ANALYSIS &amp; FISHBONE STRUCTURE — Defect Investigation</t>
  </si>
  <si>
    <t xml:space="preserve">EXERCISE: Sort the defect data, calculate cumulative %, and identify the 'vital few' defects causing 80% of problems.</t>
  </si>
  <si>
    <t xml:space="preserve">Defect Type</t>
  </si>
  <si>
    <t xml:space="preserve">Count
(Monthly)</t>
  </si>
  <si>
    <t xml:space="preserve">% of Total
(YOUR FORMULA)</t>
  </si>
  <si>
    <t xml:space="preserve">Cumulative %
(YOUR FORMULA)</t>
  </si>
  <si>
    <t xml:space="preserve">Tab welding misalignment</t>
  </si>
  <si>
    <t xml:space="preserve">Electrolyte fill volume deviation</t>
  </si>
  <si>
    <t xml:space="preserve">Separator wrinkle/tear</t>
  </si>
  <si>
    <t xml:space="preserve">Cell can dent/deformation</t>
  </si>
  <si>
    <t xml:space="preserve">Moisture contamination</t>
  </si>
  <si>
    <t xml:space="preserve">Voltage out of spec (post-formation)</t>
  </si>
  <si>
    <t xml:space="preserve">Labeling/traceability errors</t>
  </si>
  <si>
    <t xml:space="preserve">Seal integrity failure</t>
  </si>
  <si>
    <t xml:space="preserve">Other / miscellaneous</t>
  </si>
  <si>
    <t xml:space="preserve">TOTAL</t>
  </si>
  <si>
    <t xml:space="preserve">🎯 80/20 ANALYSIS</t>
  </si>
  <si>
    <t xml:space="preserve">Which defect types make up approximately 80% of all defects? List them below:</t>
  </si>
  <si>
    <t xml:space="preserve">🐟 FISHBONE (ISHIKAWA) ANALYSIS — Root Causes for #1 Defect: Electrode Coating Thickness Variation</t>
  </si>
  <si>
    <t xml:space="preserve">EXERCISE: Fill in at least 2 potential root causes for each 6M category. Think about what could cause coating thickness to vary.</t>
  </si>
  <si>
    <t xml:space="preserve">6M Category</t>
  </si>
  <si>
    <t xml:space="preserve">Potential Cause #1</t>
  </si>
  <si>
    <t xml:space="preserve">Potential Cause #2 (YOUR TURN)</t>
  </si>
  <si>
    <t xml:space="preserve">Man (People)</t>
  </si>
  <si>
    <t xml:space="preserve">Example: Operator fatigue on night shift</t>
  </si>
  <si>
    <t xml:space="preserve">Machine</t>
  </si>
  <si>
    <t xml:space="preserve">Example: Coating roller bearing wear</t>
  </si>
  <si>
    <t xml:space="preserve">Material</t>
  </si>
  <si>
    <t xml:space="preserve">Example: Slurry viscosity variation between batches</t>
  </si>
  <si>
    <t xml:space="preserve">Method</t>
  </si>
  <si>
    <t xml:space="preserve">Example: No standard procedure for roller gap adjustment</t>
  </si>
  <si>
    <t xml:space="preserve">Measurement</t>
  </si>
  <si>
    <t xml:space="preserve">Example: Thickness gauge calibration drift</t>
  </si>
  <si>
    <t xml:space="preserve">Mother Nature (Environment)</t>
  </si>
  <si>
    <t xml:space="preserve">Example: Humidity changes affecting slurry drying rate</t>
  </si>
  <si>
    <t xml:space="preserve">🤔 FINAL REFLECTION</t>
  </si>
  <si>
    <t xml:space="preserve">1. Looking across ALL tabs: What is the single most impactful root cause, and what evidence supports this?</t>
  </si>
  <si>
    <t xml:space="preserve">2. Estimate the total annual savings if you eliminate the top 3 defect types. Use data from Tabs ① and ⑥.</t>
  </si>
  <si>
    <t xml:space="preserve">3. If you had to present a 5-minute summary to Elon Musk, what 3 data points would you show? Why those?</t>
  </si>
  <si>
    <t xml:space="preserve">4. How would you sustain these improvements? What CONTROL mechanisms would you put in place?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</si>
</sst>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\$#,##0"/>
    <numFmt numFmtId="166" formatCode="0.0%"/>
    <numFmt numFmtId="167" formatCode="0.000"/>
    <numFmt numFmtId="168" formatCode="#,##0"/>
  </numFmts>
  <fonts count="2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FFFFFF"/>
      <name val="Arial"/>
      <family val="0"/>
      <charset val="1"/>
    </font>
    <font>
      <b val="true"/>
      <sz val="14"/>
      <color rgb="FF1B3A5C"/>
      <name val="Arial"/>
      <family val="0"/>
      <charset val="1"/>
    </font>
    <font>
      <sz val="11"/>
      <color rgb="FF333333"/>
      <name val="Arial"/>
      <family val="0"/>
      <charset val="1"/>
    </font>
    <font>
      <sz val="10"/>
      <color rgb="FF333333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color rgb="FFED7D31"/>
      <name val="Arial"/>
      <family val="0"/>
      <charset val="1"/>
    </font>
    <font>
      <b val="true"/>
      <sz val="10"/>
      <color rgb="FF1B3A5C"/>
      <name val="Arial"/>
      <family val="0"/>
      <charset val="1"/>
    </font>
    <font>
      <sz val="10"/>
      <color rgb="FF0000FF"/>
      <name val="Arial"/>
      <family val="0"/>
      <charset val="1"/>
    </font>
    <font>
      <sz val="10"/>
      <color rgb="FFDDDDDD"/>
      <name val="Arial"/>
      <family val="0"/>
      <charset val="1"/>
    </font>
    <font>
      <sz val="10"/>
      <color rgb="FF000000"/>
      <name val="Arial"/>
      <family val="0"/>
      <charset val="1"/>
    </font>
    <font>
      <i val="true"/>
      <sz val="9"/>
      <color rgb="FF666666"/>
      <name val="Arial"/>
      <family val="0"/>
      <charset val="1"/>
    </font>
    <font>
      <b val="true"/>
      <sz val="11"/>
      <color rgb="FF1B3A5C"/>
      <name val="Arial"/>
      <family val="0"/>
      <charset val="1"/>
    </font>
    <font>
      <b val="true"/>
      <sz val="18"/>
      <color rgb="FF000000"/>
      <name val="Calibri"/>
      <family val="2"/>
    </font>
    <font>
      <sz val="10"/>
      <color rgb="FF000000"/>
      <name val="Calibri"/>
      <family val="2"/>
    </font>
    <font>
      <b val="true"/>
      <sz val="13"/>
      <color rgb="FF1B3A5C"/>
      <name val="Arial"/>
      <family val="0"/>
      <charset val="1"/>
    </font>
    <font>
      <b val="true"/>
      <sz val="13"/>
      <color rgb="FFFFFFFF"/>
      <name val="Arial"/>
      <family val="0"/>
      <charset val="1"/>
    </font>
    <font>
      <b val="true"/>
      <sz val="10"/>
      <color rgb="FFFF0000"/>
      <name val="Arial"/>
      <family val="0"/>
      <charset val="1"/>
    </font>
    <font>
      <b val="true"/>
      <sz val="10"/>
      <color rgb="FFED7D31"/>
      <name val="Arial"/>
      <family val="0"/>
      <charset val="1"/>
    </font>
    <font>
      <b val="true"/>
      <sz val="12"/>
      <color rgb="FF1B3A5C"/>
      <name val="Arial"/>
      <family val="0"/>
      <charset val="1"/>
    </font>
    <font>
      <b val="true"/>
      <sz val="10"/>
      <color rgb="FF000000"/>
      <name val="Calibri"/>
      <family val="2"/>
    </font>
    <font>
      <sz val="9"/>
      <color rgb="FFDDDDDD"/>
      <name val="Arial"/>
      <family val="0"/>
      <charset val="1"/>
    </font>
    <font>
      <b val="true"/>
      <sz val="14"/>
      <color rgb="FFFF0000"/>
      <name val="Arial"/>
      <family val="0"/>
      <charset val="1"/>
    </font>
    <font>
      <b val="true"/>
      <sz val="10"/>
      <color rgb="FF00B050"/>
      <name val="Arial"/>
      <family val="0"/>
      <charset val="1"/>
    </font>
    <font>
      <sz val="10"/>
      <color rgb="FF666666"/>
      <name val="Arial"/>
      <family val="0"/>
      <charset val="1"/>
    </font>
  </fonts>
  <fills count="16">
    <fill>
      <patternFill patternType="none"/>
    </fill>
    <fill>
      <patternFill patternType="gray125"/>
    </fill>
    <fill>
      <patternFill patternType="solid">
        <fgColor rgb="FF1B3A5C"/>
        <bgColor rgb="FF333333"/>
      </patternFill>
    </fill>
    <fill>
      <patternFill patternType="solid">
        <fgColor rgb="FF2E75B6"/>
        <bgColor rgb="FF4472C4"/>
      </patternFill>
    </fill>
    <fill>
      <patternFill patternType="solid">
        <fgColor rgb="FFFFFFFF"/>
        <bgColor rgb="FFF9F9F9"/>
      </patternFill>
    </fill>
    <fill>
      <patternFill patternType="solid">
        <fgColor rgb="FFF2F2F2"/>
        <bgColor rgb="FFF9F9F9"/>
      </patternFill>
    </fill>
    <fill>
      <patternFill patternType="solid">
        <fgColor rgb="FFFFFFCC"/>
        <bgColor rgb="FFFFF3E0"/>
      </patternFill>
    </fill>
    <fill>
      <patternFill patternType="solid">
        <fgColor rgb="FFE2EFDA"/>
        <bgColor rgb="FFF2F2F2"/>
      </patternFill>
    </fill>
    <fill>
      <patternFill patternType="solid">
        <fgColor rgb="FFD6E4F0"/>
        <bgColor rgb="FFDDDDDD"/>
      </patternFill>
    </fill>
    <fill>
      <patternFill patternType="solid">
        <fgColor rgb="FFFFF3E0"/>
        <bgColor rgb="FFF2F2F2"/>
      </patternFill>
    </fill>
    <fill>
      <patternFill patternType="solid">
        <fgColor rgb="FFFCE4EC"/>
        <bgColor rgb="FFF2F2F2"/>
      </patternFill>
    </fill>
    <fill>
      <patternFill patternType="solid">
        <fgColor rgb="FF4472C4"/>
        <bgColor rgb="FF4A7EBB"/>
      </patternFill>
    </fill>
    <fill>
      <patternFill patternType="solid">
        <fgColor rgb="FF00B050"/>
        <bgColor rgb="FF008080"/>
      </patternFill>
    </fill>
    <fill>
      <patternFill patternType="solid">
        <fgColor rgb="FFED7D31"/>
        <bgColor rgb="FFFF8080"/>
      </patternFill>
    </fill>
    <fill>
      <patternFill patternType="solid">
        <fgColor rgb="FFFFC000"/>
        <bgColor rgb="FFFF9900"/>
      </patternFill>
    </fill>
    <fill>
      <patternFill patternType="solid">
        <fgColor rgb="FFFF0000"/>
        <bgColor rgb="FF99330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BFBFBF"/>
      </left>
      <right/>
      <top style="thin">
        <color rgb="FFBFBFBF"/>
      </top>
      <bottom style="thin">
        <color rgb="FFBFBFBF"/>
      </bottom>
      <diagonal/>
    </border>
    <border diagonalUp="false" diagonalDown="false"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5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5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11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4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5" fillId="7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3" fillId="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3" fillId="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8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8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3" fillId="8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3" fillId="8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8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9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3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3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1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3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3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8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1" fillId="6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8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8" borderId="2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5" fillId="8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9" fillId="11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11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1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1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1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1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14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1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15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15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11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1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13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13" fillId="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2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1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9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7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1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5" fillId="4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4" fillId="4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8" fontId="7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2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8" fontId="11" fillId="6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8" fontId="2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1" fillId="6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8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2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6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2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8" fontId="11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1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3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8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6" borderId="1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7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5" fillId="8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666666"/>
      <rgbColor rgb="FF800080"/>
      <rgbColor rgb="FF4A7EBB"/>
      <rgbColor rgb="FFBFBFBF"/>
      <rgbColor rgb="FF878787"/>
      <rgbColor rgb="FF9999FF"/>
      <rgbColor rgb="FF7030A0"/>
      <rgbColor rgb="FFFFFFCC"/>
      <rgbColor rgb="FFD6E4F0"/>
      <rgbColor rgb="FF660066"/>
      <rgbColor rgb="FFFF8080"/>
      <rgbColor rgb="FF2E75B6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2F2F2"/>
      <rgbColor rgb="FFE2EFDA"/>
      <rgbColor rgb="FFFFF3E0"/>
      <rgbColor rgb="FFFCE4EC"/>
      <rgbColor rgb="FFF9F9F9"/>
      <rgbColor rgb="FFCC99FF"/>
      <rgbColor rgb="FFDDDDDD"/>
      <rgbColor rgb="FF4472C4"/>
      <rgbColor rgb="FF33CCCC"/>
      <rgbColor rgb="FF9BBB59"/>
      <rgbColor rgb="FFFFC000"/>
      <rgbColor rgb="FFFF9900"/>
      <rgbColor rgb="FFED7D31"/>
      <rgbColor rgb="FF8064A2"/>
      <rgbColor rgb="FF4F81BD"/>
      <rgbColor rgb="FF1B3A5C"/>
      <rgbColor rgb="FF00B050"/>
      <rgbColor rgb="FF003300"/>
      <rgbColor rgb="FF333300"/>
      <rgbColor rgb="FF993300"/>
      <rgbColor rgb="FFC0504D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800" spc="-1" strike="noStrike">
                <a:solidFill>
                  <a:srgbClr val="000000"/>
                </a:solidFill>
                <a:latin typeface="Calibri"/>
              </a:defRPr>
            </a:pPr>
            <a:r>
              <a:rPr b="1" sz="1800" spc="-1" strike="noStrike">
                <a:solidFill>
                  <a:srgbClr val="000000"/>
                </a:solidFill>
                <a:latin typeface="Calibri"/>
              </a:rPr>
              <a:t>Cost of Quality Breakdown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pieChart>
        <c:varyColors val="1"/>
        <c:ser>
          <c:idx val="0"/>
          <c:order val="0"/>
          <c:tx>
            <c:strRef>
              <c:f>'① Cost of Quality'!C25</c:f>
              <c:strCache>
                <c:ptCount val="1"/>
                <c:pt idx="0">
                  <c:v>Total Cost</c:v>
                </c:pt>
              </c:strCache>
            </c:strRef>
          </c:tx>
          <c:spPr>
            <a:solidFill>
              <a:srgbClr val="4f81bd"/>
            </a:solidFill>
            <a:ln w="9360">
              <a:solidFill>
                <a:srgbClr val="f9f9f9"/>
              </a:solidFill>
              <a:round/>
            </a:ln>
          </c:spPr>
          <c:explosion val="0"/>
          <c:dPt>
            <c:idx val="0"/>
            <c:spPr>
              <a:solidFill>
                <a:srgbClr val="4f81bd"/>
              </a:solidFill>
              <a:ln w="9360">
                <a:solidFill>
                  <a:srgbClr val="f9f9f9"/>
                </a:solidFill>
                <a:round/>
              </a:ln>
            </c:spPr>
          </c:dPt>
          <c:dPt>
            <c:idx val="1"/>
            <c:spPr>
              <a:solidFill>
                <a:srgbClr val="c0504d"/>
              </a:solidFill>
              <a:ln w="9360">
                <a:solidFill>
                  <a:srgbClr val="f9f9f9"/>
                </a:solidFill>
                <a:round/>
              </a:ln>
            </c:spPr>
          </c:dPt>
          <c:dPt>
            <c:idx val="2"/>
            <c:spPr>
              <a:solidFill>
                <a:srgbClr val="9bbb59"/>
              </a:solidFill>
              <a:ln w="9360">
                <a:solidFill>
                  <a:srgbClr val="f9f9f9"/>
                </a:solidFill>
                <a:round/>
              </a:ln>
            </c:spPr>
          </c:dPt>
          <c:dPt>
            <c:idx val="3"/>
            <c:spPr>
              <a:solidFill>
                <a:srgbClr val="8064a2"/>
              </a:solidFill>
              <a:ln w="9360">
                <a:solidFill>
                  <a:srgbClr val="f9f9f9"/>
                </a:solidFill>
                <a:round/>
              </a:ln>
            </c:spPr>
          </c:dPt>
          <c:dLbls>
            <c:dLbl>
              <c:idx val="0"/>
              <c:txPr>
                <a:bodyPr wrap="squar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Arial"/>
                    </a:defRPr>
                  </a:pPr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eparator>; </c:separator>
            </c:dLbl>
            <c:dLbl>
              <c:idx val="1"/>
              <c:txPr>
                <a:bodyPr wrap="squar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Arial"/>
                    </a:defRPr>
                  </a:pPr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eparator>; </c:separator>
            </c:dLbl>
            <c:dLbl>
              <c:idx val="2"/>
              <c:txPr>
                <a:bodyPr wrap="squar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Arial"/>
                    </a:defRPr>
                  </a:pPr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eparator>; </c:separator>
            </c:dLbl>
            <c:dLbl>
              <c:idx val="3"/>
              <c:txPr>
                <a:bodyPr wrap="squar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Arial"/>
                    </a:defRPr>
                  </a:pPr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eparator>; </c:separator>
            </c:dLbl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bestFit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</c:dLbls>
          <c:cat>
            <c:strRef>
              <c:f>'① Cost of Quality'!$A$26:$A$29</c:f>
              <c:strCache>
                <c:ptCount val="4"/>
                <c:pt idx="0">
                  <c:v>Prevention</c:v>
                </c:pt>
                <c:pt idx="1">
                  <c:v>Appraisal</c:v>
                </c:pt>
                <c:pt idx="2">
                  <c:v>Internal Failure</c:v>
                </c:pt>
                <c:pt idx="3">
                  <c:v>External Failure</c:v>
                </c:pt>
              </c:strCache>
            </c:strRef>
          </c:cat>
          <c:val>
            <c:numRef>
              <c:f>'① Cost of Quality'!$C$26:$C$29</c:f>
              <c:numCache>
                <c:formatCode>\$#,##0</c:formatCode>
                <c:ptCount val="4"/>
                <c:pt idx="0">
                  <c:v>116500</c:v>
                </c:pt>
                <c:pt idx="1">
                  <c:v>253000</c:v>
                </c:pt>
                <c:pt idx="2">
                  <c:v>589000</c:v>
                </c:pt>
                <c:pt idx="3">
                  <c:v>1525000</c:v>
                </c:pt>
              </c:numCache>
            </c:numRef>
          </c:val>
        </c:ser>
        <c:firstSliceAng val="0"/>
      </c:pieChart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800" spc="-1" strike="noStrike">
                <a:solidFill>
                  <a:srgbClr val="000000"/>
                </a:solidFill>
                <a:latin typeface="Calibri"/>
              </a:defRPr>
            </a:pPr>
            <a:r>
              <a:rPr b="1" sz="1800" spc="-1" strike="noStrike">
                <a:solidFill>
                  <a:srgbClr val="000000"/>
                </a:solidFill>
                <a:latin typeface="Calibri"/>
              </a:rPr>
              <a:t>X-bar Control Chart — Battery Capacity (Ah)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ineChart>
        <c:grouping val="standard"/>
        <c:varyColors val="0"/>
        <c:ser>
          <c:idx val="0"/>
          <c:order val="0"/>
          <c:tx>
            <c:strRef>
              <c:f>'③ SPC Control Charts'!G6</c:f>
              <c:strCache>
                <c:ptCount val="1"/>
                <c:pt idx="0">
                  <c:v>X-bar
(YOUR FORMULA)</c:v>
                </c:pt>
              </c:strCache>
            </c:strRef>
          </c:tx>
          <c:spPr>
            <a:solidFill>
              <a:srgbClr val="4a7ebb"/>
            </a:solidFill>
            <a:ln w="20160">
              <a:solidFill>
                <a:srgbClr val="4a7ebb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'③ SPC Control Charts'!$G$7:$G$32</c:f>
              <c:numCache>
                <c:formatCode>0.000</c:formatCode>
                <c:ptCount val="26"/>
                <c:pt idx="1">
                  <c:v>25.9538</c:v>
                </c:pt>
                <c:pt idx="2">
                  <c:v>26.0428</c:v>
                </c:pt>
                <c:pt idx="3">
                  <c:v>26.0144</c:v>
                </c:pt>
                <c:pt idx="4">
                  <c:v>26.004</c:v>
                </c:pt>
                <c:pt idx="5">
                  <c:v>26.0014</c:v>
                </c:pt>
                <c:pt idx="6">
                  <c:v>25.8474</c:v>
                </c:pt>
                <c:pt idx="7">
                  <c:v>26.005</c:v>
                </c:pt>
                <c:pt idx="8">
                  <c:v>26.0358</c:v>
                </c:pt>
                <c:pt idx="9">
                  <c:v>26.0038</c:v>
                </c:pt>
                <c:pt idx="10">
                  <c:v>26.0388</c:v>
                </c:pt>
                <c:pt idx="11">
                  <c:v>26.0728</c:v>
                </c:pt>
                <c:pt idx="12">
                  <c:v>26.06</c:v>
                </c:pt>
                <c:pt idx="13">
                  <c:v>26.0276</c:v>
                </c:pt>
                <c:pt idx="14">
                  <c:v>26.1206</c:v>
                </c:pt>
                <c:pt idx="15">
                  <c:v>26.1282</c:v>
                </c:pt>
                <c:pt idx="16">
                  <c:v>25.9578</c:v>
                </c:pt>
                <c:pt idx="17">
                  <c:v>26.1928</c:v>
                </c:pt>
                <c:pt idx="18">
                  <c:v>26.1972</c:v>
                </c:pt>
                <c:pt idx="19">
                  <c:v>26.2344</c:v>
                </c:pt>
                <c:pt idx="20">
                  <c:v>26.117</c:v>
                </c:pt>
                <c:pt idx="21">
                  <c:v>26.1654</c:v>
                </c:pt>
                <c:pt idx="22">
                  <c:v>26.1596</c:v>
                </c:pt>
                <c:pt idx="23">
                  <c:v>26.0864</c:v>
                </c:pt>
                <c:pt idx="24">
                  <c:v>26.0752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'③ SPC Control Charts'!J6</c:f>
              <c:strCache>
                <c:ptCount val="1"/>
                <c:pt idx="0">
                  <c:v>UCL</c:v>
                </c:pt>
              </c:strCache>
            </c:strRef>
          </c:tx>
          <c:spPr>
            <a:solidFill>
              <a:srgbClr val="ff0000"/>
            </a:solidFill>
            <a:ln w="15120">
              <a:solidFill>
                <a:srgbClr val="ff0000"/>
              </a:solidFill>
              <a:prstDash val="dash"/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'③ SPC Control Charts'!$J$7:$J$32</c:f>
              <c:numCache>
                <c:formatCode>0.000</c:formatCode>
                <c:ptCount val="26"/>
                <c:pt idx="0">
                  <c:v>26.2752239583333</c:v>
                </c:pt>
                <c:pt idx="1">
                  <c:v>26.2752239583333</c:v>
                </c:pt>
                <c:pt idx="2">
                  <c:v>26.2752239583333</c:v>
                </c:pt>
                <c:pt idx="3">
                  <c:v>26.2752239583333</c:v>
                </c:pt>
                <c:pt idx="4">
                  <c:v>26.2752239583333</c:v>
                </c:pt>
                <c:pt idx="5">
                  <c:v>26.2752239583333</c:v>
                </c:pt>
                <c:pt idx="6">
                  <c:v>26.2752239583333</c:v>
                </c:pt>
                <c:pt idx="7">
                  <c:v>26.2752239583333</c:v>
                </c:pt>
                <c:pt idx="8">
                  <c:v>26.2752239583333</c:v>
                </c:pt>
                <c:pt idx="9">
                  <c:v>26.2752239583333</c:v>
                </c:pt>
                <c:pt idx="10">
                  <c:v>26.2752239583333</c:v>
                </c:pt>
                <c:pt idx="11">
                  <c:v>26.2752239583333</c:v>
                </c:pt>
                <c:pt idx="12">
                  <c:v>26.2752239583333</c:v>
                </c:pt>
                <c:pt idx="13">
                  <c:v>26.2752239583333</c:v>
                </c:pt>
                <c:pt idx="14">
                  <c:v>26.2752239583333</c:v>
                </c:pt>
                <c:pt idx="15">
                  <c:v>26.2752239583333</c:v>
                </c:pt>
                <c:pt idx="16">
                  <c:v>26.2752239583333</c:v>
                </c:pt>
                <c:pt idx="17">
                  <c:v>26.2752239583333</c:v>
                </c:pt>
                <c:pt idx="18">
                  <c:v>26.2752239583333</c:v>
                </c:pt>
                <c:pt idx="19">
                  <c:v>26.2752239583333</c:v>
                </c:pt>
                <c:pt idx="20">
                  <c:v>26.2752239583333</c:v>
                </c:pt>
                <c:pt idx="21">
                  <c:v>26.2752239583333</c:v>
                </c:pt>
                <c:pt idx="22">
                  <c:v>26.2752239583333</c:v>
                </c:pt>
                <c:pt idx="23">
                  <c:v>26.2752239583333</c:v>
                </c:pt>
                <c:pt idx="24">
                  <c:v>26.2752239583333</c:v>
                </c:pt>
                <c:pt idx="25">
                  <c:v>26.2752239583333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'③ SPC Control Charts'!K6</c:f>
              <c:strCache>
                <c:ptCount val="1"/>
                <c:pt idx="0">
                  <c:v>Center</c:v>
                </c:pt>
              </c:strCache>
            </c:strRef>
          </c:tx>
          <c:spPr>
            <a:solidFill>
              <a:srgbClr val="00b050"/>
            </a:solidFill>
            <a:ln w="15120">
              <a:solidFill>
                <a:srgbClr val="00b050"/>
              </a:solidFill>
              <a:prstDash val="dash"/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'③ SPC Control Charts'!$K$7:$K$32</c:f>
              <c:numCache>
                <c:formatCode>0.000</c:formatCode>
                <c:ptCount val="26"/>
                <c:pt idx="0">
                  <c:v>26.0642583333333</c:v>
                </c:pt>
                <c:pt idx="1">
                  <c:v>26.0642583333333</c:v>
                </c:pt>
                <c:pt idx="2">
                  <c:v>26.0642583333333</c:v>
                </c:pt>
                <c:pt idx="3">
                  <c:v>26.0642583333333</c:v>
                </c:pt>
                <c:pt idx="4">
                  <c:v>26.0642583333333</c:v>
                </c:pt>
                <c:pt idx="5">
                  <c:v>26.0642583333333</c:v>
                </c:pt>
                <c:pt idx="6">
                  <c:v>26.0642583333333</c:v>
                </c:pt>
                <c:pt idx="7">
                  <c:v>26.0642583333333</c:v>
                </c:pt>
                <c:pt idx="8">
                  <c:v>26.0642583333333</c:v>
                </c:pt>
                <c:pt idx="9">
                  <c:v>26.0642583333333</c:v>
                </c:pt>
                <c:pt idx="10">
                  <c:v>26.0642583333333</c:v>
                </c:pt>
                <c:pt idx="11">
                  <c:v>26.0642583333333</c:v>
                </c:pt>
                <c:pt idx="12">
                  <c:v>26.0642583333333</c:v>
                </c:pt>
                <c:pt idx="13">
                  <c:v>26.0642583333333</c:v>
                </c:pt>
                <c:pt idx="14">
                  <c:v>26.0642583333333</c:v>
                </c:pt>
                <c:pt idx="15">
                  <c:v>26.0642583333333</c:v>
                </c:pt>
                <c:pt idx="16">
                  <c:v>26.0642583333333</c:v>
                </c:pt>
                <c:pt idx="17">
                  <c:v>26.0642583333333</c:v>
                </c:pt>
                <c:pt idx="18">
                  <c:v>26.0642583333333</c:v>
                </c:pt>
                <c:pt idx="19">
                  <c:v>26.0642583333333</c:v>
                </c:pt>
                <c:pt idx="20">
                  <c:v>26.0642583333333</c:v>
                </c:pt>
                <c:pt idx="21">
                  <c:v>26.0642583333333</c:v>
                </c:pt>
                <c:pt idx="22">
                  <c:v>26.0642583333333</c:v>
                </c:pt>
                <c:pt idx="23">
                  <c:v>26.0642583333333</c:v>
                </c:pt>
                <c:pt idx="24">
                  <c:v>26.0642583333333</c:v>
                </c:pt>
                <c:pt idx="25">
                  <c:v>26.0642583333333</c:v>
                </c:pt>
              </c:numCache>
            </c:numRef>
          </c:val>
          <c:smooth val="1"/>
        </c:ser>
        <c:ser>
          <c:idx val="3"/>
          <c:order val="3"/>
          <c:tx>
            <c:strRef>
              <c:f>'③ SPC Control Charts'!L6</c:f>
              <c:strCache>
                <c:ptCount val="1"/>
                <c:pt idx="0">
                  <c:v>LCL</c:v>
                </c:pt>
              </c:strCache>
            </c:strRef>
          </c:tx>
          <c:spPr>
            <a:solidFill>
              <a:srgbClr val="ff0000"/>
            </a:solidFill>
            <a:ln w="15120">
              <a:solidFill>
                <a:srgbClr val="ff0000"/>
              </a:solidFill>
              <a:prstDash val="dash"/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'③ SPC Control Charts'!$L$7:$L$32</c:f>
              <c:numCache>
                <c:formatCode>0.000</c:formatCode>
                <c:ptCount val="26"/>
                <c:pt idx="0">
                  <c:v>25.8532927083333</c:v>
                </c:pt>
                <c:pt idx="1">
                  <c:v>25.8532927083333</c:v>
                </c:pt>
                <c:pt idx="2">
                  <c:v>25.8532927083333</c:v>
                </c:pt>
                <c:pt idx="3">
                  <c:v>25.8532927083333</c:v>
                </c:pt>
                <c:pt idx="4">
                  <c:v>25.8532927083333</c:v>
                </c:pt>
                <c:pt idx="5">
                  <c:v>25.8532927083333</c:v>
                </c:pt>
                <c:pt idx="6">
                  <c:v>25.8532927083333</c:v>
                </c:pt>
                <c:pt idx="7">
                  <c:v>25.8532927083333</c:v>
                </c:pt>
                <c:pt idx="8">
                  <c:v>25.8532927083333</c:v>
                </c:pt>
                <c:pt idx="9">
                  <c:v>25.8532927083333</c:v>
                </c:pt>
                <c:pt idx="10">
                  <c:v>25.8532927083333</c:v>
                </c:pt>
                <c:pt idx="11">
                  <c:v>25.8532927083333</c:v>
                </c:pt>
                <c:pt idx="12">
                  <c:v>25.8532927083333</c:v>
                </c:pt>
                <c:pt idx="13">
                  <c:v>25.8532927083333</c:v>
                </c:pt>
                <c:pt idx="14">
                  <c:v>25.8532927083333</c:v>
                </c:pt>
                <c:pt idx="15">
                  <c:v>25.8532927083333</c:v>
                </c:pt>
                <c:pt idx="16">
                  <c:v>25.8532927083333</c:v>
                </c:pt>
                <c:pt idx="17">
                  <c:v>25.8532927083333</c:v>
                </c:pt>
                <c:pt idx="18">
                  <c:v>25.8532927083333</c:v>
                </c:pt>
                <c:pt idx="19">
                  <c:v>25.8532927083333</c:v>
                </c:pt>
                <c:pt idx="20">
                  <c:v>25.8532927083333</c:v>
                </c:pt>
                <c:pt idx="21">
                  <c:v>25.8532927083333</c:v>
                </c:pt>
                <c:pt idx="22">
                  <c:v>25.8532927083333</c:v>
                </c:pt>
                <c:pt idx="23">
                  <c:v>25.8532927083333</c:v>
                </c:pt>
                <c:pt idx="24">
                  <c:v>25.8532927083333</c:v>
                </c:pt>
                <c:pt idx="25">
                  <c:v>25.8532927083333</c:v>
                </c:pt>
              </c:numCache>
            </c:numRef>
          </c:val>
          <c:smooth val="1"/>
        </c:ser>
        <c:hiLowLines>
          <c:spPr>
            <a:ln w="0">
              <a:noFill/>
            </a:ln>
          </c:spPr>
        </c:hiLowLines>
        <c:marker val="0"/>
        <c:axId val="96325309"/>
        <c:axId val="87907650"/>
      </c:lineChart>
      <c:catAx>
        <c:axId val="96325309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Sample Number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87907650"/>
        <c:crosses val="autoZero"/>
        <c:auto val="1"/>
        <c:lblAlgn val="ctr"/>
        <c:lblOffset val="100"/>
        <c:noMultiLvlLbl val="0"/>
      </c:catAx>
      <c:valAx>
        <c:axId val="87907650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Sample Mean (Ah)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0.00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96325309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800" spc="-1" strike="noStrike">
                <a:solidFill>
                  <a:srgbClr val="000000"/>
                </a:solidFill>
                <a:latin typeface="Calibri"/>
              </a:defRPr>
            </a:pPr>
            <a:r>
              <a:rPr b="1" sz="1800" spc="-1" strike="noStrike">
                <a:solidFill>
                  <a:srgbClr val="000000"/>
                </a:solidFill>
                <a:latin typeface="Calibri"/>
              </a:rPr>
              <a:t>R Chart — Battery Capacity Range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ineChart>
        <c:grouping val="standard"/>
        <c:varyColors val="0"/>
        <c:ser>
          <c:idx val="0"/>
          <c:order val="0"/>
          <c:tx>
            <c:strRef>
              <c:f>'③ SPC Control Charts'!H6</c:f>
              <c:strCache>
                <c:ptCount val="1"/>
                <c:pt idx="0">
                  <c:v>Range
(YOUR FORMULA)</c:v>
                </c:pt>
              </c:strCache>
            </c:strRef>
          </c:tx>
          <c:spPr>
            <a:solidFill>
              <a:srgbClr val="4a7ebb"/>
            </a:solidFill>
            <a:ln w="20160">
              <a:solidFill>
                <a:srgbClr val="4a7ebb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'③ SPC Control Charts'!$H$7:$H$32</c:f>
              <c:numCache>
                <c:formatCode>0.000</c:formatCode>
                <c:ptCount val="26"/>
                <c:pt idx="1">
                  <c:v>0.275000000000002</c:v>
                </c:pt>
                <c:pt idx="2">
                  <c:v>0.286000000000001</c:v>
                </c:pt>
                <c:pt idx="3">
                  <c:v>0.349</c:v>
                </c:pt>
                <c:pt idx="4">
                  <c:v>0.349</c:v>
                </c:pt>
                <c:pt idx="5">
                  <c:v>0.284000000000003</c:v>
                </c:pt>
                <c:pt idx="6">
                  <c:v>0.478000000000002</c:v>
                </c:pt>
                <c:pt idx="7">
                  <c:v>0.314</c:v>
                </c:pt>
                <c:pt idx="8">
                  <c:v>0.167000000000002</c:v>
                </c:pt>
                <c:pt idx="9">
                  <c:v>0.205000000000002</c:v>
                </c:pt>
                <c:pt idx="10">
                  <c:v>0.473000000000003</c:v>
                </c:pt>
                <c:pt idx="11">
                  <c:v>0.378</c:v>
                </c:pt>
                <c:pt idx="12">
                  <c:v>0.427</c:v>
                </c:pt>
                <c:pt idx="13">
                  <c:v>0.326000000000001</c:v>
                </c:pt>
                <c:pt idx="14">
                  <c:v>0.439</c:v>
                </c:pt>
                <c:pt idx="15">
                  <c:v>0.321000000000002</c:v>
                </c:pt>
                <c:pt idx="16">
                  <c:v>0.277999999999999</c:v>
                </c:pt>
                <c:pt idx="17">
                  <c:v>0.218</c:v>
                </c:pt>
                <c:pt idx="18">
                  <c:v>0.377000000000002</c:v>
                </c:pt>
                <c:pt idx="19">
                  <c:v>0.417000000000002</c:v>
                </c:pt>
                <c:pt idx="20">
                  <c:v>0.489999999999998</c:v>
                </c:pt>
                <c:pt idx="21">
                  <c:v>0.684000000000001</c:v>
                </c:pt>
                <c:pt idx="22">
                  <c:v>0.422999999999998</c:v>
                </c:pt>
                <c:pt idx="23">
                  <c:v>0.434999999999999</c:v>
                </c:pt>
                <c:pt idx="24">
                  <c:v>0.382000000000001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'③ SPC Control Charts'!M6</c:f>
              <c:strCache>
                <c:ptCount val="1"/>
                <c:pt idx="0">
                  <c:v>R-UCL</c:v>
                </c:pt>
              </c:strCache>
            </c:strRef>
          </c:tx>
          <c:spPr>
            <a:solidFill>
              <a:srgbClr val="ff0000"/>
            </a:solidFill>
            <a:ln w="47520">
              <a:solidFill>
                <a:srgbClr val="ff0000"/>
              </a:solidFill>
              <a:prstDash val="dash"/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'③ SPC Control Charts'!$M$7:$M$32</c:f>
              <c:numCache>
                <c:formatCode>0.000</c:formatCode>
                <c:ptCount val="26"/>
                <c:pt idx="0">
                  <c:v>0.772931250000001</c:v>
                </c:pt>
                <c:pt idx="1">
                  <c:v>0.772931250000001</c:v>
                </c:pt>
                <c:pt idx="2">
                  <c:v>0.772931250000001</c:v>
                </c:pt>
                <c:pt idx="3">
                  <c:v>0.772931250000001</c:v>
                </c:pt>
                <c:pt idx="4">
                  <c:v>0.772931250000001</c:v>
                </c:pt>
                <c:pt idx="5">
                  <c:v>0.772931250000001</c:v>
                </c:pt>
                <c:pt idx="6">
                  <c:v>0.772931250000001</c:v>
                </c:pt>
                <c:pt idx="7">
                  <c:v>0.772931250000001</c:v>
                </c:pt>
                <c:pt idx="8">
                  <c:v>0.772931250000001</c:v>
                </c:pt>
                <c:pt idx="9">
                  <c:v>0.772931250000001</c:v>
                </c:pt>
                <c:pt idx="10">
                  <c:v>0.772931250000001</c:v>
                </c:pt>
                <c:pt idx="11">
                  <c:v>0.772931250000001</c:v>
                </c:pt>
                <c:pt idx="12">
                  <c:v>0.772931250000001</c:v>
                </c:pt>
                <c:pt idx="13">
                  <c:v>0.772931250000001</c:v>
                </c:pt>
                <c:pt idx="14">
                  <c:v>0.772931250000001</c:v>
                </c:pt>
                <c:pt idx="15">
                  <c:v>0.772931250000001</c:v>
                </c:pt>
                <c:pt idx="16">
                  <c:v>0.772931250000001</c:v>
                </c:pt>
                <c:pt idx="17">
                  <c:v>0.772931250000001</c:v>
                </c:pt>
                <c:pt idx="18">
                  <c:v>0.772931250000001</c:v>
                </c:pt>
                <c:pt idx="19">
                  <c:v>0.772931250000001</c:v>
                </c:pt>
                <c:pt idx="20">
                  <c:v>0.772931250000001</c:v>
                </c:pt>
                <c:pt idx="21">
                  <c:v>0.772931250000001</c:v>
                </c:pt>
                <c:pt idx="22">
                  <c:v>0.772931250000001</c:v>
                </c:pt>
                <c:pt idx="23">
                  <c:v>0.772931250000001</c:v>
                </c:pt>
                <c:pt idx="24">
                  <c:v>0.772931250000001</c:v>
                </c:pt>
                <c:pt idx="25">
                  <c:v>0.772931250000001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'③ SPC Control Charts'!N6</c:f>
              <c:strCache>
                <c:ptCount val="1"/>
                <c:pt idx="0">
                  <c:v>R-Center</c:v>
                </c:pt>
              </c:strCache>
            </c:strRef>
          </c:tx>
          <c:spPr>
            <a:solidFill>
              <a:srgbClr val="00b050"/>
            </a:solidFill>
            <a:ln w="47520">
              <a:solidFill>
                <a:srgbClr val="00b050"/>
              </a:solidFill>
              <a:prstDash val="dash"/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'③ SPC Control Charts'!$N$7:$N$32</c:f>
              <c:numCache>
                <c:formatCode>0.000</c:formatCode>
                <c:ptCount val="26"/>
                <c:pt idx="0">
                  <c:v>0.365625000000001</c:v>
                </c:pt>
                <c:pt idx="1">
                  <c:v>0.365625000000001</c:v>
                </c:pt>
                <c:pt idx="2">
                  <c:v>0.365625000000001</c:v>
                </c:pt>
                <c:pt idx="3">
                  <c:v>0.365625000000001</c:v>
                </c:pt>
                <c:pt idx="4">
                  <c:v>0.365625000000001</c:v>
                </c:pt>
                <c:pt idx="5">
                  <c:v>0.365625000000001</c:v>
                </c:pt>
                <c:pt idx="6">
                  <c:v>0.365625000000001</c:v>
                </c:pt>
                <c:pt idx="7">
                  <c:v>0.365625000000001</c:v>
                </c:pt>
                <c:pt idx="8">
                  <c:v>0.365625000000001</c:v>
                </c:pt>
                <c:pt idx="9">
                  <c:v>0.365625000000001</c:v>
                </c:pt>
                <c:pt idx="10">
                  <c:v>0.365625000000001</c:v>
                </c:pt>
                <c:pt idx="11">
                  <c:v>0.365625000000001</c:v>
                </c:pt>
                <c:pt idx="12">
                  <c:v>0.365625000000001</c:v>
                </c:pt>
                <c:pt idx="13">
                  <c:v>0.365625000000001</c:v>
                </c:pt>
                <c:pt idx="14">
                  <c:v>0.365625000000001</c:v>
                </c:pt>
                <c:pt idx="15">
                  <c:v>0.365625000000001</c:v>
                </c:pt>
                <c:pt idx="16">
                  <c:v>0.365625000000001</c:v>
                </c:pt>
                <c:pt idx="17">
                  <c:v>0.365625000000001</c:v>
                </c:pt>
                <c:pt idx="18">
                  <c:v>0.365625000000001</c:v>
                </c:pt>
                <c:pt idx="19">
                  <c:v>0.365625000000001</c:v>
                </c:pt>
                <c:pt idx="20">
                  <c:v>0.365625000000001</c:v>
                </c:pt>
                <c:pt idx="21">
                  <c:v>0.365625000000001</c:v>
                </c:pt>
                <c:pt idx="22">
                  <c:v>0.365625000000001</c:v>
                </c:pt>
                <c:pt idx="23">
                  <c:v>0.365625000000001</c:v>
                </c:pt>
                <c:pt idx="24">
                  <c:v>0.365625000000001</c:v>
                </c:pt>
                <c:pt idx="25">
                  <c:v>0.365625000000001</c:v>
                </c:pt>
              </c:numCache>
            </c:numRef>
          </c:val>
          <c:smooth val="1"/>
        </c:ser>
        <c:hiLowLines>
          <c:spPr>
            <a:ln w="0">
              <a:noFill/>
            </a:ln>
          </c:spPr>
        </c:hiLowLines>
        <c:marker val="0"/>
        <c:axId val="26831071"/>
        <c:axId val="35947348"/>
      </c:lineChart>
      <c:catAx>
        <c:axId val="26831071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Sample Number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35947348"/>
        <c:crosses val="autoZero"/>
        <c:auto val="1"/>
        <c:lblAlgn val="ctr"/>
        <c:lblOffset val="100"/>
        <c:noMultiLvlLbl val="0"/>
      </c:catAx>
      <c:valAx>
        <c:axId val="35947348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Range (Ah)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0.00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26831071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800" spc="-1" strike="noStrike">
                <a:solidFill>
                  <a:srgbClr val="000000"/>
                </a:solidFill>
                <a:latin typeface="Calibri"/>
              </a:defRPr>
            </a:pPr>
            <a:r>
              <a:rPr b="1" sz="1800" spc="-1" strike="noStrike">
                <a:solidFill>
                  <a:srgbClr val="000000"/>
                </a:solidFill>
                <a:latin typeface="Calibri"/>
              </a:rPr>
              <a:t>Pareto Chart — Battery Cell Defects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'⑥ Pareto &amp; Fishbone'!C5</c:f>
              <c:strCache>
                <c:ptCount val="1"/>
                <c:pt idx="0">
                  <c:v>Count
(Monthly)</c:v>
                </c:pt>
              </c:strCache>
            </c:strRef>
          </c:tx>
          <c:spPr>
            <a:solidFill>
              <a:srgbClr val="4f81bd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'⑥ Pareto &amp; Fishbone'!$B$6:$B$15</c:f>
              <c:strCache>
                <c:ptCount val="10"/>
                <c:pt idx="0">
                  <c:v>Electrode coating thickness variation</c:v>
                </c:pt>
                <c:pt idx="1">
                  <c:v>Tab welding misalignment</c:v>
                </c:pt>
                <c:pt idx="2">
                  <c:v>Electrolyte fill volume deviation</c:v>
                </c:pt>
                <c:pt idx="3">
                  <c:v>Separator wrinkle/tear</c:v>
                </c:pt>
                <c:pt idx="4">
                  <c:v>Cell can dent/deformation</c:v>
                </c:pt>
                <c:pt idx="5">
                  <c:v>Moisture contamination</c:v>
                </c:pt>
                <c:pt idx="6">
                  <c:v>Voltage out of spec (post-formation)</c:v>
                </c:pt>
                <c:pt idx="7">
                  <c:v>Labeling/traceability errors</c:v>
                </c:pt>
                <c:pt idx="8">
                  <c:v>Seal integrity failure</c:v>
                </c:pt>
                <c:pt idx="9">
                  <c:v>Other / miscellaneous</c:v>
                </c:pt>
              </c:strCache>
            </c:strRef>
          </c:cat>
          <c:val>
            <c:numRef>
              <c:f>'⑥ Pareto &amp; Fishbone'!$C$6:$C$15</c:f>
              <c:numCache>
                <c:formatCode>#,##0</c:formatCode>
                <c:ptCount val="10"/>
                <c:pt idx="0">
                  <c:v>347</c:v>
                </c:pt>
                <c:pt idx="1">
                  <c:v>198</c:v>
                </c:pt>
                <c:pt idx="2">
                  <c:v>156</c:v>
                </c:pt>
                <c:pt idx="3">
                  <c:v>89</c:v>
                </c:pt>
                <c:pt idx="4">
                  <c:v>67</c:v>
                </c:pt>
                <c:pt idx="5">
                  <c:v>45</c:v>
                </c:pt>
                <c:pt idx="6">
                  <c:v>38</c:v>
                </c:pt>
                <c:pt idx="7">
                  <c:v>29</c:v>
                </c:pt>
                <c:pt idx="8">
                  <c:v>18</c:v>
                </c:pt>
                <c:pt idx="9">
                  <c:v>13</c:v>
                </c:pt>
              </c:numCache>
            </c:numRef>
          </c:val>
        </c:ser>
        <c:gapWidth val="150"/>
        <c:overlap val="0"/>
        <c:axId val="51149811"/>
        <c:axId val="67003323"/>
      </c:barChart>
      <c:lineChart>
        <c:grouping val="standard"/>
        <c:varyColors val="0"/>
        <c:ser>
          <c:idx val="1"/>
          <c:order val="1"/>
          <c:tx>
            <c:strRef>
              <c:f>'⑥ Pareto &amp; Fishbone'!E5</c:f>
              <c:strCache>
                <c:ptCount val="1"/>
                <c:pt idx="0">
                  <c:v>Cumulative %
(YOUR FORMULA)</c:v>
                </c:pt>
              </c:strCache>
            </c:strRef>
          </c:tx>
          <c:spPr>
            <a:solidFill>
              <a:srgbClr val="ff0000"/>
            </a:solidFill>
            <a:ln w="20160">
              <a:solidFill>
                <a:srgbClr val="ff0000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'⑥ Pareto &amp; Fishbone'!$B$6:$B$15</c:f>
              <c:strCache>
                <c:ptCount val="10"/>
                <c:pt idx="0">
                  <c:v>Electrode coating thickness variation</c:v>
                </c:pt>
                <c:pt idx="1">
                  <c:v>Tab welding misalignment</c:v>
                </c:pt>
                <c:pt idx="2">
                  <c:v>Electrolyte fill volume deviation</c:v>
                </c:pt>
                <c:pt idx="3">
                  <c:v>Separator wrinkle/tear</c:v>
                </c:pt>
                <c:pt idx="4">
                  <c:v>Cell can dent/deformation</c:v>
                </c:pt>
                <c:pt idx="5">
                  <c:v>Moisture contamination</c:v>
                </c:pt>
                <c:pt idx="6">
                  <c:v>Voltage out of spec (post-formation)</c:v>
                </c:pt>
                <c:pt idx="7">
                  <c:v>Labeling/traceability errors</c:v>
                </c:pt>
                <c:pt idx="8">
                  <c:v>Seal integrity failure</c:v>
                </c:pt>
                <c:pt idx="9">
                  <c:v>Other / miscellaneous</c:v>
                </c:pt>
              </c:strCache>
            </c:strRef>
          </c:cat>
          <c:val>
            <c:numRef>
              <c:f>'⑥ Pareto &amp; Fishbone'!$E$6:$E$15</c:f>
              <c:numCache>
                <c:formatCode>0.0%</c:formatCode>
                <c:ptCount val="10"/>
                <c:pt idx="1">
                  <c:v>0.198</c:v>
                </c:pt>
                <c:pt idx="2">
                  <c:v>0.354</c:v>
                </c:pt>
                <c:pt idx="3">
                  <c:v>0.443</c:v>
                </c:pt>
                <c:pt idx="4">
                  <c:v>0.51</c:v>
                </c:pt>
                <c:pt idx="5">
                  <c:v>0.555</c:v>
                </c:pt>
                <c:pt idx="6">
                  <c:v>0.593</c:v>
                </c:pt>
                <c:pt idx="7">
                  <c:v>0.622</c:v>
                </c:pt>
                <c:pt idx="8">
                  <c:v>0.64</c:v>
                </c:pt>
                <c:pt idx="9">
                  <c:v>0.653</c:v>
                </c:pt>
              </c:numCache>
            </c:numRef>
          </c:val>
          <c:smooth val="1"/>
        </c:ser>
        <c:hiLowLines>
          <c:spPr>
            <a:ln w="0">
              <a:noFill/>
            </a:ln>
          </c:spPr>
        </c:hiLowLines>
        <c:marker val="0"/>
        <c:axId val="39089885"/>
        <c:axId val="43518936"/>
      </c:lineChart>
      <c:catAx>
        <c:axId val="51149811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67003323"/>
        <c:crosses val="autoZero"/>
        <c:auto val="1"/>
        <c:lblAlgn val="ctr"/>
        <c:lblOffset val="100"/>
        <c:noMultiLvlLbl val="0"/>
      </c:catAx>
      <c:valAx>
        <c:axId val="67003323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Defect Count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#,##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51149811"/>
        <c:crosses val="autoZero"/>
        <c:crossBetween val="between"/>
      </c:valAx>
      <c:catAx>
        <c:axId val="39089885"/>
        <c:scaling>
          <c:orientation val="minMax"/>
        </c:scaling>
        <c:delete val="0"/>
        <c:axPos val="t"/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43518936"/>
        <c:crosses val="autoZero"/>
        <c:auto val="1"/>
        <c:lblAlgn val="ctr"/>
        <c:lblOffset val="100"/>
        <c:noMultiLvlLbl val="0"/>
      </c:catAx>
      <c:valAx>
        <c:axId val="43518936"/>
        <c:scaling>
          <c:orientation val="minMax"/>
        </c:scaling>
        <c:delete val="0"/>
        <c:axPos val="r"/>
        <c:title>
          <c:tx>
            <c:rich>
              <a:bodyPr rot="-540000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Cumulative %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0.0%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39089885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2.xml"/><Relationship Id="rId2" Type="http://schemas.openxmlformats.org/officeDocument/2006/relationships/chart" Target="../charts/chart3.xml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chart" Target="../charts/chart4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28</xdr:row>
      <xdr:rowOff>312480</xdr:rowOff>
    </xdr:from>
    <xdr:to>
      <xdr:col>4</xdr:col>
      <xdr:colOff>1107360</xdr:colOff>
      <xdr:row>40</xdr:row>
      <xdr:rowOff>167400</xdr:rowOff>
    </xdr:to>
    <xdr:graphicFrame>
      <xdr:nvGraphicFramePr>
        <xdr:cNvPr id="0" name="Chart 1"/>
        <xdr:cNvGraphicFramePr/>
      </xdr:nvGraphicFramePr>
      <xdr:xfrm>
        <a:off x="0" y="11056680"/>
        <a:ext cx="5759280" cy="35888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8</xdr:col>
      <xdr:colOff>0</xdr:colOff>
      <xdr:row>5</xdr:row>
      <xdr:rowOff>0</xdr:rowOff>
    </xdr:from>
    <xdr:to>
      <xdr:col>20</xdr:col>
      <xdr:colOff>163800</xdr:colOff>
      <xdr:row>30</xdr:row>
      <xdr:rowOff>29160</xdr:rowOff>
    </xdr:to>
    <xdr:graphicFrame>
      <xdr:nvGraphicFramePr>
        <xdr:cNvPr id="1" name="Chart 1"/>
        <xdr:cNvGraphicFramePr/>
      </xdr:nvGraphicFramePr>
      <xdr:xfrm>
        <a:off x="6907680" y="1200240"/>
        <a:ext cx="10079280" cy="50392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8</xdr:col>
      <xdr:colOff>0</xdr:colOff>
      <xdr:row>23</xdr:row>
      <xdr:rowOff>0</xdr:rowOff>
    </xdr:from>
    <xdr:to>
      <xdr:col>20</xdr:col>
      <xdr:colOff>163800</xdr:colOff>
      <xdr:row>49</xdr:row>
      <xdr:rowOff>86400</xdr:rowOff>
    </xdr:to>
    <xdr:graphicFrame>
      <xdr:nvGraphicFramePr>
        <xdr:cNvPr id="2" name="Chart 2"/>
        <xdr:cNvGraphicFramePr/>
      </xdr:nvGraphicFramePr>
      <xdr:xfrm>
        <a:off x="6907680" y="4876920"/>
        <a:ext cx="10079280" cy="50392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4</xdr:row>
      <xdr:rowOff>0</xdr:rowOff>
    </xdr:from>
    <xdr:to>
      <xdr:col>17</xdr:col>
      <xdr:colOff>363960</xdr:colOff>
      <xdr:row>21</xdr:row>
      <xdr:rowOff>90360</xdr:rowOff>
    </xdr:to>
    <xdr:graphicFrame>
      <xdr:nvGraphicFramePr>
        <xdr:cNvPr id="3" name="Chart 1"/>
        <xdr:cNvGraphicFramePr/>
      </xdr:nvGraphicFramePr>
      <xdr:xfrm>
        <a:off x="5568480" y="1009800"/>
        <a:ext cx="8639280" cy="50335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B3A5C"/>
    <pageSetUpPr fitToPage="false"/>
  </sheetPr>
  <dimension ref="A1:I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"/>
    <col collapsed="false" customWidth="true" hidden="false" outlineLevel="0" max="9" min="2" style="1" width="18"/>
  </cols>
  <sheetData>
    <row r="1" customFormat="false" ht="4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</row>
    <row r="3" customFormat="false" ht="17.25" hidden="false" customHeight="true" outlineLevel="0" collapsed="false">
      <c r="A3" s="3" t="s">
        <v>1</v>
      </c>
      <c r="B3" s="3"/>
      <c r="C3" s="3"/>
      <c r="D3" s="3"/>
      <c r="E3" s="3"/>
      <c r="F3" s="3"/>
      <c r="G3" s="3"/>
      <c r="H3" s="3"/>
      <c r="I3" s="3"/>
    </row>
    <row r="4" customFormat="false" ht="15" hidden="false" customHeight="true" outlineLevel="0" collapsed="false">
      <c r="A4" s="4" t="s">
        <v>2</v>
      </c>
      <c r="B4" s="4"/>
      <c r="C4" s="4"/>
      <c r="D4" s="4"/>
      <c r="E4" s="4"/>
      <c r="F4" s="4"/>
      <c r="G4" s="4"/>
      <c r="H4" s="4"/>
      <c r="I4" s="4"/>
    </row>
    <row r="5" customFormat="false" ht="15" hidden="false" customHeight="true" outlineLevel="0" collapsed="false">
      <c r="A5" s="4" t="s">
        <v>3</v>
      </c>
      <c r="B5" s="4"/>
      <c r="C5" s="4"/>
      <c r="D5" s="4"/>
      <c r="E5" s="4"/>
      <c r="F5" s="4"/>
      <c r="G5" s="4"/>
      <c r="H5" s="4"/>
      <c r="I5" s="4"/>
    </row>
    <row r="6" customFormat="false" ht="15" hidden="false" customHeight="true" outlineLevel="0" collapsed="false">
      <c r="A6" s="4" t="s">
        <v>4</v>
      </c>
      <c r="B6" s="4"/>
      <c r="C6" s="4"/>
      <c r="D6" s="4"/>
      <c r="E6" s="4"/>
      <c r="F6" s="4"/>
      <c r="G6" s="4"/>
      <c r="H6" s="4"/>
      <c r="I6" s="4"/>
    </row>
    <row r="7" customFormat="false" ht="15" hidden="false" customHeight="true" outlineLevel="0" collapsed="false">
      <c r="A7" s="4" t="s">
        <v>5</v>
      </c>
      <c r="B7" s="4"/>
      <c r="C7" s="4"/>
      <c r="D7" s="4"/>
      <c r="E7" s="4"/>
      <c r="F7" s="4"/>
      <c r="G7" s="4"/>
      <c r="H7" s="4"/>
      <c r="I7" s="4"/>
    </row>
    <row r="8" customFormat="false" ht="15" hidden="false" customHeight="true" outlineLevel="0" collapsed="false">
      <c r="A8" s="4" t="s">
        <v>6</v>
      </c>
      <c r="B8" s="4"/>
      <c r="C8" s="4"/>
      <c r="D8" s="4"/>
      <c r="E8" s="4"/>
      <c r="F8" s="4"/>
      <c r="G8" s="4"/>
      <c r="H8" s="4"/>
      <c r="I8" s="4"/>
    </row>
    <row r="9" customFormat="false" ht="15" hidden="false" customHeight="true" outlineLevel="0" collapsed="false">
      <c r="A9" s="5"/>
      <c r="B9" s="5"/>
      <c r="C9" s="5"/>
      <c r="D9" s="5"/>
      <c r="E9" s="5"/>
      <c r="F9" s="5"/>
      <c r="G9" s="5"/>
      <c r="H9" s="5"/>
      <c r="I9" s="5"/>
    </row>
    <row r="10" customFormat="false" ht="15" hidden="false" customHeight="true" outlineLevel="0" collapsed="false">
      <c r="A10" s="4" t="s">
        <v>7</v>
      </c>
      <c r="B10" s="4"/>
      <c r="C10" s="4"/>
      <c r="D10" s="4"/>
      <c r="E10" s="4"/>
      <c r="F10" s="4"/>
      <c r="G10" s="4"/>
      <c r="H10" s="4"/>
      <c r="I10" s="4"/>
    </row>
    <row r="13" customFormat="false" ht="17.25" hidden="false" customHeight="true" outlineLevel="0" collapsed="false">
      <c r="A13" s="3" t="s">
        <v>8</v>
      </c>
      <c r="B13" s="3"/>
      <c r="C13" s="3"/>
      <c r="D13" s="3"/>
      <c r="E13" s="3"/>
      <c r="F13" s="3"/>
      <c r="G13" s="3"/>
      <c r="H13" s="3"/>
      <c r="I13" s="3"/>
    </row>
    <row r="14" customFormat="false" ht="15" hidden="false" customHeight="true" outlineLevel="0" collapsed="false">
      <c r="A14" s="6" t="s">
        <v>9</v>
      </c>
      <c r="B14" s="6"/>
      <c r="C14" s="6" t="s">
        <v>10</v>
      </c>
      <c r="D14" s="6"/>
      <c r="E14" s="6" t="s">
        <v>11</v>
      </c>
      <c r="F14" s="6"/>
      <c r="G14" s="6"/>
      <c r="H14" s="6" t="s">
        <v>12</v>
      </c>
      <c r="I14" s="6"/>
    </row>
    <row r="15" customFormat="false" ht="23.25" hidden="false" customHeight="true" outlineLevel="0" collapsed="false">
      <c r="A15" s="7" t="s">
        <v>13</v>
      </c>
      <c r="B15" s="7"/>
      <c r="C15" s="7" t="s">
        <v>14</v>
      </c>
      <c r="D15" s="7"/>
      <c r="E15" s="7" t="s">
        <v>15</v>
      </c>
      <c r="F15" s="7"/>
      <c r="G15" s="7"/>
      <c r="H15" s="7" t="s">
        <v>16</v>
      </c>
      <c r="I15" s="7"/>
    </row>
    <row r="16" customFormat="false" ht="15" hidden="false" customHeight="true" outlineLevel="0" collapsed="false">
      <c r="A16" s="8" t="s">
        <v>17</v>
      </c>
      <c r="B16" s="8"/>
      <c r="C16" s="8" t="s">
        <v>18</v>
      </c>
      <c r="D16" s="8"/>
      <c r="E16" s="8" t="s">
        <v>19</v>
      </c>
      <c r="F16" s="8"/>
      <c r="G16" s="8"/>
      <c r="H16" s="8" t="s">
        <v>20</v>
      </c>
      <c r="I16" s="8"/>
    </row>
    <row r="17" customFormat="false" ht="23.25" hidden="false" customHeight="true" outlineLevel="0" collapsed="false">
      <c r="A17" s="7" t="s">
        <v>21</v>
      </c>
      <c r="B17" s="7"/>
      <c r="C17" s="7" t="s">
        <v>22</v>
      </c>
      <c r="D17" s="7"/>
      <c r="E17" s="7" t="s">
        <v>23</v>
      </c>
      <c r="F17" s="7"/>
      <c r="G17" s="7"/>
      <c r="H17" s="7" t="s">
        <v>24</v>
      </c>
      <c r="I17" s="7"/>
    </row>
    <row r="18" customFormat="false" ht="15" hidden="false" customHeight="true" outlineLevel="0" collapsed="false">
      <c r="A18" s="8" t="s">
        <v>25</v>
      </c>
      <c r="B18" s="8"/>
      <c r="C18" s="8" t="s">
        <v>26</v>
      </c>
      <c r="D18" s="8"/>
      <c r="E18" s="8" t="s">
        <v>27</v>
      </c>
      <c r="F18" s="8"/>
      <c r="G18" s="8"/>
      <c r="H18" s="8" t="s">
        <v>28</v>
      </c>
      <c r="I18" s="8"/>
    </row>
    <row r="19" customFormat="false" ht="23.25" hidden="false" customHeight="true" outlineLevel="0" collapsed="false">
      <c r="A19" s="7" t="s">
        <v>29</v>
      </c>
      <c r="B19" s="7"/>
      <c r="C19" s="7" t="s">
        <v>30</v>
      </c>
      <c r="D19" s="7"/>
      <c r="E19" s="7" t="s">
        <v>31</v>
      </c>
      <c r="F19" s="7"/>
      <c r="G19" s="7"/>
      <c r="H19" s="7" t="s">
        <v>32</v>
      </c>
      <c r="I19" s="7"/>
    </row>
    <row r="20" customFormat="false" ht="15" hidden="false" customHeight="true" outlineLevel="0" collapsed="false">
      <c r="A20" s="8" t="s">
        <v>33</v>
      </c>
      <c r="B20" s="8"/>
      <c r="C20" s="8" t="s">
        <v>34</v>
      </c>
      <c r="D20" s="8"/>
      <c r="E20" s="8" t="s">
        <v>35</v>
      </c>
      <c r="F20" s="8"/>
      <c r="G20" s="8"/>
      <c r="H20" s="8" t="s">
        <v>36</v>
      </c>
      <c r="I20" s="8"/>
    </row>
    <row r="23" customFormat="false" ht="15" hidden="false" customHeight="true" outlineLevel="0" collapsed="false">
      <c r="A23" s="9" t="s">
        <v>37</v>
      </c>
      <c r="B23" s="9"/>
      <c r="C23" s="9"/>
      <c r="D23" s="9"/>
      <c r="E23" s="9"/>
      <c r="F23" s="9"/>
      <c r="G23" s="9"/>
      <c r="H23" s="9"/>
      <c r="I23" s="9"/>
    </row>
  </sheetData>
  <mergeCells count="39">
    <mergeCell ref="A1:I1"/>
    <mergeCell ref="A3:I3"/>
    <mergeCell ref="A4:I4"/>
    <mergeCell ref="A5:I5"/>
    <mergeCell ref="A6:I6"/>
    <mergeCell ref="A7:I7"/>
    <mergeCell ref="A8:I8"/>
    <mergeCell ref="A9:I9"/>
    <mergeCell ref="A10:I10"/>
    <mergeCell ref="A13:I13"/>
    <mergeCell ref="A14:B14"/>
    <mergeCell ref="C14:D14"/>
    <mergeCell ref="E14:G14"/>
    <mergeCell ref="H14:I14"/>
    <mergeCell ref="A15:B15"/>
    <mergeCell ref="C15:D15"/>
    <mergeCell ref="E15:G15"/>
    <mergeCell ref="H15:I15"/>
    <mergeCell ref="A16:B16"/>
    <mergeCell ref="C16:D16"/>
    <mergeCell ref="E16:G16"/>
    <mergeCell ref="H16:I16"/>
    <mergeCell ref="A17:B17"/>
    <mergeCell ref="C17:D17"/>
    <mergeCell ref="E17:G17"/>
    <mergeCell ref="H17:I17"/>
    <mergeCell ref="A18:B18"/>
    <mergeCell ref="C18:D18"/>
    <mergeCell ref="E18:G18"/>
    <mergeCell ref="H18:I18"/>
    <mergeCell ref="A19:B19"/>
    <mergeCell ref="C19:D19"/>
    <mergeCell ref="E19:G19"/>
    <mergeCell ref="H19:I19"/>
    <mergeCell ref="A20:B20"/>
    <mergeCell ref="C20:D20"/>
    <mergeCell ref="E20:G20"/>
    <mergeCell ref="H20:I20"/>
    <mergeCell ref="A23:I2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E75B6"/>
    <pageSetUpPr fitToPage="false"/>
  </sheetPr>
  <dimension ref="A1:H3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30"/>
    <col collapsed="false" customWidth="true" hidden="false" outlineLevel="0" max="5" min="3" style="1" width="16"/>
    <col collapsed="false" customWidth="true" hidden="false" outlineLevel="0" max="6" min="6" style="1" width="20"/>
    <col collapsed="false" customWidth="true" hidden="false" outlineLevel="0" max="7" min="7" style="1" width="16"/>
    <col collapsed="false" customWidth="true" hidden="false" outlineLevel="0" max="8" min="8" style="1" width="20"/>
  </cols>
  <sheetData>
    <row r="1" customFormat="false" ht="34.5" hidden="false" customHeight="true" outlineLevel="0" collapsed="false">
      <c r="A1" s="2" t="s">
        <v>38</v>
      </c>
      <c r="B1" s="2"/>
      <c r="C1" s="2"/>
      <c r="D1" s="2"/>
      <c r="E1" s="2"/>
      <c r="F1" s="2"/>
      <c r="G1" s="2"/>
      <c r="H1" s="2"/>
    </row>
    <row r="3" customFormat="false" ht="23.25" hidden="false" customHeight="true" outlineLevel="0" collapsed="false">
      <c r="A3" s="10" t="s">
        <v>39</v>
      </c>
      <c r="B3" s="10"/>
      <c r="C3" s="10"/>
      <c r="D3" s="10"/>
      <c r="E3" s="10"/>
      <c r="F3" s="10"/>
      <c r="G3" s="10"/>
      <c r="H3" s="10"/>
    </row>
    <row r="5" customFormat="false" ht="30" hidden="false" customHeight="true" outlineLevel="0" collapsed="false">
      <c r="A5" s="11" t="s">
        <v>40</v>
      </c>
      <c r="B5" s="11" t="s">
        <v>41</v>
      </c>
      <c r="C5" s="11" t="s">
        <v>42</v>
      </c>
      <c r="D5" s="11" t="s">
        <v>43</v>
      </c>
      <c r="E5" s="11" t="s">
        <v>44</v>
      </c>
      <c r="F5" s="11" t="s">
        <v>45</v>
      </c>
      <c r="G5" s="11" t="s">
        <v>46</v>
      </c>
      <c r="H5" s="11" t="s">
        <v>47</v>
      </c>
    </row>
    <row r="6" customFormat="false" ht="27.75" hidden="false" customHeight="true" outlineLevel="0" collapsed="false">
      <c r="A6" s="12" t="n">
        <v>1</v>
      </c>
      <c r="B6" s="13" t="s">
        <v>48</v>
      </c>
      <c r="C6" s="14" t="n">
        <v>45000</v>
      </c>
      <c r="D6" s="15"/>
      <c r="E6" s="16" t="s">
        <v>49</v>
      </c>
      <c r="F6" s="17" t="str">
        <f aca="false">IF(D6="","⏳ waiting...",IF(UPPER(D6)=E6,"✅ Correct","❌ Try again"))</f>
        <v>⏳ waiting...</v>
      </c>
      <c r="G6" s="16" t="s">
        <v>50</v>
      </c>
      <c r="H6" s="18" t="s">
        <v>51</v>
      </c>
    </row>
    <row r="7" customFormat="false" ht="27.75" hidden="false" customHeight="true" outlineLevel="0" collapsed="false">
      <c r="A7" s="12" t="n">
        <v>2</v>
      </c>
      <c r="B7" s="13" t="s">
        <v>52</v>
      </c>
      <c r="C7" s="14" t="n">
        <v>62000</v>
      </c>
      <c r="D7" s="15"/>
      <c r="E7" s="16" t="s">
        <v>53</v>
      </c>
      <c r="F7" s="17" t="str">
        <f aca="false">IF(D7="","⏳ waiting...",IF(UPPER(D7)=E7,"✅ Correct","❌ Try again"))</f>
        <v>⏳ waiting...</v>
      </c>
      <c r="G7" s="16" t="s">
        <v>54</v>
      </c>
      <c r="H7" s="18" t="s">
        <v>55</v>
      </c>
    </row>
    <row r="8" customFormat="false" ht="27.75" hidden="false" customHeight="true" outlineLevel="0" collapsed="false">
      <c r="A8" s="12" t="n">
        <v>3</v>
      </c>
      <c r="B8" s="13" t="s">
        <v>56</v>
      </c>
      <c r="C8" s="14" t="n">
        <v>185000</v>
      </c>
      <c r="D8" s="15"/>
      <c r="E8" s="16" t="s">
        <v>57</v>
      </c>
      <c r="F8" s="17" t="str">
        <f aca="false">IF(D8="","⏳ waiting...",IF(UPPER(D8)=E8,"✅ Correct","❌ Try again"))</f>
        <v>⏳ waiting...</v>
      </c>
      <c r="G8" s="16" t="s">
        <v>58</v>
      </c>
      <c r="H8" s="18" t="s">
        <v>59</v>
      </c>
    </row>
    <row r="9" customFormat="false" ht="27.75" hidden="false" customHeight="true" outlineLevel="0" collapsed="false">
      <c r="A9" s="12" t="n">
        <v>4</v>
      </c>
      <c r="B9" s="13" t="s">
        <v>60</v>
      </c>
      <c r="C9" s="14" t="n">
        <v>320000</v>
      </c>
      <c r="D9" s="15"/>
      <c r="E9" s="16" t="s">
        <v>61</v>
      </c>
      <c r="F9" s="17" t="str">
        <f aca="false">IF(D9="","⏳ waiting...",IF(UPPER(D9)=E9,"✅ Correct","❌ Try again"))</f>
        <v>⏳ waiting...</v>
      </c>
      <c r="G9" s="16" t="s">
        <v>62</v>
      </c>
      <c r="H9" s="18" t="s">
        <v>63</v>
      </c>
    </row>
    <row r="10" customFormat="false" ht="27.75" hidden="false" customHeight="true" outlineLevel="0" collapsed="false">
      <c r="A10" s="12" t="n">
        <v>5</v>
      </c>
      <c r="B10" s="13" t="s">
        <v>64</v>
      </c>
      <c r="C10" s="14" t="n">
        <v>8500</v>
      </c>
      <c r="D10" s="15"/>
      <c r="E10" s="16" t="s">
        <v>49</v>
      </c>
      <c r="F10" s="17" t="str">
        <f aca="false">IF(D10="","⏳ waiting...",IF(UPPER(D10)=E10,"✅ Correct","❌ Try again"))</f>
        <v>⏳ waiting...</v>
      </c>
      <c r="G10" s="16" t="s">
        <v>50</v>
      </c>
      <c r="H10" s="18" t="s">
        <v>65</v>
      </c>
    </row>
    <row r="11" customFormat="false" ht="27.75" hidden="false" customHeight="true" outlineLevel="0" collapsed="false">
      <c r="A11" s="12" t="n">
        <v>6</v>
      </c>
      <c r="B11" s="13" t="s">
        <v>66</v>
      </c>
      <c r="C11" s="14" t="n">
        <v>95000</v>
      </c>
      <c r="D11" s="15"/>
      <c r="E11" s="16" t="s">
        <v>53</v>
      </c>
      <c r="F11" s="17" t="str">
        <f aca="false">IF(D11="","⏳ waiting...",IF(UPPER(D11)=E11,"✅ Correct","❌ Try again"))</f>
        <v>⏳ waiting...</v>
      </c>
      <c r="G11" s="16" t="s">
        <v>54</v>
      </c>
      <c r="H11" s="18" t="s">
        <v>67</v>
      </c>
    </row>
    <row r="12" customFormat="false" ht="27.75" hidden="false" customHeight="true" outlineLevel="0" collapsed="false">
      <c r="A12" s="12" t="n">
        <v>7</v>
      </c>
      <c r="B12" s="13" t="s">
        <v>68</v>
      </c>
      <c r="C12" s="14" t="n">
        <v>127000</v>
      </c>
      <c r="D12" s="15"/>
      <c r="E12" s="16" t="s">
        <v>57</v>
      </c>
      <c r="F12" s="17" t="str">
        <f aca="false">IF(D12="","⏳ waiting...",IF(UPPER(D12)=E12,"✅ Correct","❌ Try again"))</f>
        <v>⏳ waiting...</v>
      </c>
      <c r="G12" s="16" t="s">
        <v>58</v>
      </c>
      <c r="H12" s="18" t="s">
        <v>69</v>
      </c>
    </row>
    <row r="13" customFormat="false" ht="27.75" hidden="false" customHeight="true" outlineLevel="0" collapsed="false">
      <c r="A13" s="12" t="n">
        <v>8</v>
      </c>
      <c r="B13" s="13" t="s">
        <v>70</v>
      </c>
      <c r="C13" s="14" t="n">
        <v>540000</v>
      </c>
      <c r="D13" s="15"/>
      <c r="E13" s="16" t="s">
        <v>61</v>
      </c>
      <c r="F13" s="17" t="str">
        <f aca="false">IF(D13="","⏳ waiting...",IF(UPPER(D13)=E13,"✅ Correct","❌ Try again"))</f>
        <v>⏳ waiting...</v>
      </c>
      <c r="G13" s="16" t="s">
        <v>62</v>
      </c>
      <c r="H13" s="18" t="s">
        <v>71</v>
      </c>
    </row>
    <row r="14" customFormat="false" ht="27.75" hidden="false" customHeight="true" outlineLevel="0" collapsed="false">
      <c r="A14" s="12" t="n">
        <v>9</v>
      </c>
      <c r="B14" s="13" t="s">
        <v>72</v>
      </c>
      <c r="C14" s="14" t="n">
        <v>35000</v>
      </c>
      <c r="D14" s="15"/>
      <c r="E14" s="16" t="s">
        <v>49</v>
      </c>
      <c r="F14" s="17" t="str">
        <f aca="false">IF(D14="","⏳ waiting...",IF(UPPER(D14)=E14,"✅ Correct","❌ Try again"))</f>
        <v>⏳ waiting...</v>
      </c>
      <c r="G14" s="16" t="s">
        <v>50</v>
      </c>
      <c r="H14" s="18" t="s">
        <v>73</v>
      </c>
    </row>
    <row r="15" customFormat="false" ht="27.75" hidden="false" customHeight="true" outlineLevel="0" collapsed="false">
      <c r="A15" s="12" t="n">
        <v>10</v>
      </c>
      <c r="B15" s="13" t="s">
        <v>74</v>
      </c>
      <c r="C15" s="14" t="n">
        <v>78000</v>
      </c>
      <c r="D15" s="15"/>
      <c r="E15" s="16" t="s">
        <v>53</v>
      </c>
      <c r="F15" s="17" t="str">
        <f aca="false">IF(D15="","⏳ waiting...",IF(UPPER(D15)=E15,"✅ Correct","❌ Try again"))</f>
        <v>⏳ waiting...</v>
      </c>
      <c r="G15" s="16" t="s">
        <v>54</v>
      </c>
      <c r="H15" s="18" t="s">
        <v>75</v>
      </c>
    </row>
    <row r="16" customFormat="false" ht="27.75" hidden="false" customHeight="true" outlineLevel="0" collapsed="false">
      <c r="A16" s="12" t="n">
        <v>11</v>
      </c>
      <c r="B16" s="13" t="s">
        <v>76</v>
      </c>
      <c r="C16" s="14" t="n">
        <v>210000</v>
      </c>
      <c r="D16" s="15"/>
      <c r="E16" s="16" t="s">
        <v>57</v>
      </c>
      <c r="F16" s="17" t="str">
        <f aca="false">IF(D16="","⏳ waiting...",IF(UPPER(D16)=E16,"✅ Correct","❌ Try again"))</f>
        <v>⏳ waiting...</v>
      </c>
      <c r="G16" s="16" t="s">
        <v>58</v>
      </c>
      <c r="H16" s="18" t="s">
        <v>77</v>
      </c>
    </row>
    <row r="17" customFormat="false" ht="27.75" hidden="false" customHeight="true" outlineLevel="0" collapsed="false">
      <c r="A17" s="12" t="n">
        <v>12</v>
      </c>
      <c r="B17" s="13" t="s">
        <v>78</v>
      </c>
      <c r="C17" s="14" t="n">
        <v>415000</v>
      </c>
      <c r="D17" s="15"/>
      <c r="E17" s="16" t="s">
        <v>61</v>
      </c>
      <c r="F17" s="17" t="str">
        <f aca="false">IF(D17="","⏳ waiting...",IF(UPPER(D17)=E17,"✅ Correct","❌ Try again"))</f>
        <v>⏳ waiting...</v>
      </c>
      <c r="G17" s="16" t="s">
        <v>62</v>
      </c>
      <c r="H17" s="18" t="s">
        <v>79</v>
      </c>
    </row>
    <row r="18" customFormat="false" ht="27.75" hidden="false" customHeight="true" outlineLevel="0" collapsed="false">
      <c r="A18" s="12" t="n">
        <v>13</v>
      </c>
      <c r="B18" s="13" t="s">
        <v>80</v>
      </c>
      <c r="C18" s="14" t="n">
        <v>28000</v>
      </c>
      <c r="D18" s="15"/>
      <c r="E18" s="16" t="s">
        <v>49</v>
      </c>
      <c r="F18" s="17" t="str">
        <f aca="false">IF(D18="","⏳ waiting...",IF(UPPER(D18)=E18,"✅ Correct","❌ Try again"))</f>
        <v>⏳ waiting...</v>
      </c>
      <c r="G18" s="16" t="s">
        <v>50</v>
      </c>
      <c r="H18" s="18" t="s">
        <v>81</v>
      </c>
    </row>
    <row r="19" customFormat="false" ht="27.75" hidden="false" customHeight="true" outlineLevel="0" collapsed="false">
      <c r="A19" s="12" t="n">
        <v>14</v>
      </c>
      <c r="B19" s="13" t="s">
        <v>82</v>
      </c>
      <c r="C19" s="14" t="n">
        <v>18000</v>
      </c>
      <c r="D19" s="15"/>
      <c r="E19" s="16" t="s">
        <v>53</v>
      </c>
      <c r="F19" s="17" t="str">
        <f aca="false">IF(D19="","⏳ waiting...",IF(UPPER(D19)=E19,"✅ Correct","❌ Try again"))</f>
        <v>⏳ waiting...</v>
      </c>
      <c r="G19" s="16" t="s">
        <v>54</v>
      </c>
      <c r="H19" s="18" t="s">
        <v>83</v>
      </c>
    </row>
    <row r="20" customFormat="false" ht="27.75" hidden="false" customHeight="true" outlineLevel="0" collapsed="false">
      <c r="A20" s="12" t="n">
        <v>15</v>
      </c>
      <c r="B20" s="13" t="s">
        <v>84</v>
      </c>
      <c r="C20" s="14" t="n">
        <v>67000</v>
      </c>
      <c r="D20" s="15"/>
      <c r="E20" s="16" t="s">
        <v>57</v>
      </c>
      <c r="F20" s="17" t="str">
        <f aca="false">IF(D20="","⏳ waiting...",IF(UPPER(D20)=E20,"✅ Correct","❌ Try again"))</f>
        <v>⏳ waiting...</v>
      </c>
      <c r="G20" s="16" t="s">
        <v>58</v>
      </c>
      <c r="H20" s="18" t="s">
        <v>85</v>
      </c>
    </row>
    <row r="21" customFormat="false" ht="27.75" hidden="false" customHeight="true" outlineLevel="0" collapsed="false">
      <c r="A21" s="12" t="n">
        <v>16</v>
      </c>
      <c r="B21" s="13" t="s">
        <v>86</v>
      </c>
      <c r="C21" s="14" t="n">
        <v>250000</v>
      </c>
      <c r="D21" s="15"/>
      <c r="E21" s="16" t="s">
        <v>61</v>
      </c>
      <c r="F21" s="17" t="str">
        <f aca="false">IF(D21="","⏳ waiting...",IF(UPPER(D21)=E21,"✅ Correct","❌ Try again"))</f>
        <v>⏳ waiting...</v>
      </c>
      <c r="G21" s="16" t="s">
        <v>62</v>
      </c>
      <c r="H21" s="18" t="s">
        <v>87</v>
      </c>
    </row>
    <row r="24" customFormat="false" ht="34.5" hidden="false" customHeight="true" outlineLevel="0" collapsed="false">
      <c r="A24" s="2" t="s">
        <v>88</v>
      </c>
      <c r="B24" s="2"/>
      <c r="C24" s="2"/>
      <c r="D24" s="2"/>
      <c r="E24" s="2"/>
      <c r="F24" s="2"/>
      <c r="G24" s="2"/>
      <c r="H24" s="2"/>
    </row>
    <row r="25" customFormat="false" ht="39" hidden="false" customHeight="true" outlineLevel="0" collapsed="false">
      <c r="A25" s="11" t="s">
        <v>89</v>
      </c>
      <c r="B25" s="11" t="s">
        <v>90</v>
      </c>
      <c r="C25" s="11" t="s">
        <v>91</v>
      </c>
      <c r="D25" s="11" t="s">
        <v>92</v>
      </c>
      <c r="E25" s="11" t="s">
        <v>93</v>
      </c>
      <c r="F25" s="11" t="s">
        <v>94</v>
      </c>
      <c r="G25" s="11" t="s">
        <v>95</v>
      </c>
      <c r="H25" s="11"/>
    </row>
    <row r="26" customFormat="false" ht="51.75" hidden="false" customHeight="true" outlineLevel="0" collapsed="false">
      <c r="A26" s="19" t="s">
        <v>50</v>
      </c>
      <c r="B26" s="20" t="s">
        <v>49</v>
      </c>
      <c r="C26" s="21" t="n">
        <f aca="false">SUMPRODUCT((E6:E21=B26)*C6:C21)</f>
        <v>116500</v>
      </c>
      <c r="D26" s="22" t="n">
        <f aca="false">IFERROR(C26/C30,0)</f>
        <v>0.0469096033823233</v>
      </c>
      <c r="E26" s="22" t="n">
        <f aca="false">IFERROR(C26/F32,0)</f>
        <v>0.00932</v>
      </c>
      <c r="F26" s="20" t="s">
        <v>96</v>
      </c>
      <c r="G26" s="23" t="str">
        <f aca="false">IF(E26=0,"",IF(E26&lt;=VALUE(LEFT(F26,FIND("-",F26)-1))/100,"🟢 Good",IF(E26&lt;=VALUE(MID(F26,FIND("-",F26)+1,10))/100,"🟡 Watch","🔴 High")))</f>
        <v>🟢 Good</v>
      </c>
    </row>
    <row r="27" customFormat="false" ht="51.75" hidden="false" customHeight="true" outlineLevel="0" collapsed="false">
      <c r="A27" s="24" t="s">
        <v>54</v>
      </c>
      <c r="B27" s="25" t="s">
        <v>53</v>
      </c>
      <c r="C27" s="26" t="n">
        <f aca="false">SUMPRODUCT((E6:E21=B27)*C6:C21)</f>
        <v>253000</v>
      </c>
      <c r="D27" s="27" t="n">
        <f aca="false">IFERROR(C27/C30,0)</f>
        <v>0.101872357559895</v>
      </c>
      <c r="E27" s="27" t="n">
        <f aca="false">IFERROR(C27/F32,0)</f>
        <v>0.02024</v>
      </c>
      <c r="F27" s="25" t="s">
        <v>97</v>
      </c>
      <c r="G27" s="28" t="str">
        <f aca="false">IF(E27=0,"",IF(E27&lt;=VALUE(LEFT(F27,FIND("-",F27)-1))/100,"🟢 Good",IF(E27&lt;=VALUE(MID(F27,FIND("-",F27)+1,10))/100,"🟡 Watch","🔴 High")))</f>
        <v>🟢 Good</v>
      </c>
    </row>
    <row r="28" customFormat="false" ht="77.25" hidden="false" customHeight="true" outlineLevel="0" collapsed="false">
      <c r="A28" s="29" t="s">
        <v>58</v>
      </c>
      <c r="B28" s="30" t="s">
        <v>57</v>
      </c>
      <c r="C28" s="31" t="n">
        <f aca="false">SUMPRODUCT((E6:E21=B28)*C6:C21)</f>
        <v>589000</v>
      </c>
      <c r="D28" s="32" t="n">
        <f aca="false">IFERROR(C28/C30,0)</f>
        <v>0.237165290920073</v>
      </c>
      <c r="E28" s="32" t="n">
        <f aca="false">IFERROR(C28/F32,0)</f>
        <v>0.04712</v>
      </c>
      <c r="F28" s="30" t="s">
        <v>98</v>
      </c>
      <c r="G28" s="33" t="str">
        <f aca="false">IF(E28=0,"",IF(E28&lt;=VALUE(LEFT(F28,FIND("-",F28)-1))/100,"🟢 Good",IF(E28&lt;=VALUE(MID(F28,FIND("-",F28)+1,10))/100,"🟡 Watch","🔴 High")))</f>
        <v>🟢 Good</v>
      </c>
    </row>
    <row r="29" customFormat="false" ht="77.25" hidden="false" customHeight="true" outlineLevel="0" collapsed="false">
      <c r="A29" s="34" t="s">
        <v>62</v>
      </c>
      <c r="B29" s="35" t="s">
        <v>61</v>
      </c>
      <c r="C29" s="36" t="n">
        <f aca="false">SUMPRODUCT((E6:E21=B29)*C6:C21)</f>
        <v>1525000</v>
      </c>
      <c r="D29" s="37" t="n">
        <f aca="false">IFERROR(C29/C30,0)</f>
        <v>0.614052748137709</v>
      </c>
      <c r="E29" s="37" t="n">
        <f aca="false">IFERROR(C29/F32,0)</f>
        <v>0.122</v>
      </c>
      <c r="F29" s="35" t="s">
        <v>99</v>
      </c>
      <c r="G29" s="38" t="str">
        <f aca="false">IF(E29=0,"",IF(E29&lt;=VALUE(LEFT(F29,FIND("-",F29)-1))/100,"🟢 Good",IF(E29&lt;=VALUE(MID(F29,FIND("-",F29)+1,10))/100,"🟡 Watch","🔴 High")))</f>
        <v>🟢 Good</v>
      </c>
    </row>
    <row r="30" customFormat="false" ht="64.5" hidden="false" customHeight="true" outlineLevel="0" collapsed="false">
      <c r="A30" s="39" t="s">
        <v>100</v>
      </c>
      <c r="B30" s="40"/>
      <c r="C30" s="41" t="n">
        <f aca="false">SUM(C26:C29)</f>
        <v>2483500</v>
      </c>
      <c r="D30" s="42" t="n">
        <f aca="false">SUM(D26:D29)</f>
        <v>1</v>
      </c>
      <c r="E30" s="42" t="n">
        <f aca="false">IFERROR(C30/F32,0)</f>
        <v>0.19868</v>
      </c>
      <c r="F30" s="40"/>
      <c r="G30" s="40"/>
      <c r="H30" s="40"/>
    </row>
    <row r="31" customFormat="false" ht="15" hidden="false" customHeight="true" outlineLevel="0" collapsed="false">
      <c r="F31" s="43" t="s">
        <v>101</v>
      </c>
      <c r="G31" s="43"/>
      <c r="H31" s="43"/>
    </row>
    <row r="32" customFormat="false" ht="15" hidden="false" customHeight="true" outlineLevel="0" collapsed="false">
      <c r="F32" s="44" t="n">
        <v>12500000</v>
      </c>
    </row>
    <row r="34" customFormat="false" ht="17.25" hidden="false" customHeight="true" outlineLevel="0" collapsed="false">
      <c r="A34" s="3" t="s">
        <v>102</v>
      </c>
      <c r="B34" s="3"/>
      <c r="C34" s="3"/>
      <c r="D34" s="3"/>
      <c r="E34" s="3"/>
      <c r="F34" s="3"/>
      <c r="G34" s="3"/>
      <c r="H34" s="3"/>
    </row>
    <row r="35" customFormat="false" ht="15" hidden="false" customHeight="true" outlineLevel="0" collapsed="false">
      <c r="A35" s="45" t="s">
        <v>103</v>
      </c>
      <c r="B35" s="45"/>
      <c r="C35" s="45"/>
      <c r="D35" s="45"/>
      <c r="E35" s="45"/>
      <c r="F35" s="45"/>
      <c r="G35" s="45"/>
      <c r="H35" s="45"/>
    </row>
    <row r="36" customFormat="false" ht="15" hidden="false" customHeight="true" outlineLevel="0" collapsed="false">
      <c r="A36" s="45" t="s">
        <v>104</v>
      </c>
      <c r="B36" s="45"/>
      <c r="C36" s="45"/>
      <c r="D36" s="45"/>
      <c r="E36" s="45"/>
      <c r="F36" s="45"/>
      <c r="G36" s="45"/>
      <c r="H36" s="45"/>
    </row>
    <row r="37" customFormat="false" ht="15" hidden="false" customHeight="true" outlineLevel="0" collapsed="false">
      <c r="A37" s="45" t="s">
        <v>105</v>
      </c>
      <c r="B37" s="45"/>
      <c r="C37" s="45"/>
      <c r="D37" s="45"/>
      <c r="E37" s="45"/>
      <c r="F37" s="45"/>
      <c r="G37" s="45"/>
      <c r="H37" s="45"/>
    </row>
    <row r="38" customFormat="false" ht="15" hidden="false" customHeight="true" outlineLevel="0" collapsed="false">
      <c r="A38" s="45" t="s">
        <v>106</v>
      </c>
      <c r="B38" s="45"/>
      <c r="C38" s="45"/>
      <c r="D38" s="45"/>
      <c r="E38" s="45"/>
      <c r="F38" s="45"/>
      <c r="G38" s="45"/>
      <c r="H38" s="45"/>
    </row>
    <row r="39" customFormat="false" ht="15" hidden="false" customHeight="true" outlineLevel="0" collapsed="false">
      <c r="A39" s="45" t="s">
        <v>107</v>
      </c>
      <c r="B39" s="45"/>
      <c r="C39" s="45"/>
      <c r="D39" s="45"/>
      <c r="E39" s="45"/>
      <c r="F39" s="45"/>
      <c r="G39" s="45"/>
      <c r="H39" s="45"/>
    </row>
  </sheetData>
  <mergeCells count="10">
    <mergeCell ref="A1:H1"/>
    <mergeCell ref="A3:H3"/>
    <mergeCell ref="A24:H24"/>
    <mergeCell ref="F31:H31"/>
    <mergeCell ref="A34:H34"/>
    <mergeCell ref="A35:H35"/>
    <mergeCell ref="A36:H36"/>
    <mergeCell ref="A37:H37"/>
    <mergeCell ref="A38:H38"/>
    <mergeCell ref="A39:H3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00B050"/>
    <pageSetUpPr fitToPage="false"/>
  </sheetPr>
  <dimension ref="A1:G4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8"/>
    <col collapsed="false" customWidth="true" hidden="false" outlineLevel="0" max="4" min="3" style="1" width="35"/>
    <col collapsed="false" customWidth="true" hidden="false" outlineLevel="0" max="6" min="5" style="1" width="20"/>
    <col collapsed="false" customWidth="true" hidden="false" outlineLevel="0" max="7" min="7" style="1" width="25"/>
  </cols>
  <sheetData>
    <row r="1" customFormat="false" ht="34.5" hidden="false" customHeight="true" outlineLevel="0" collapsed="false">
      <c r="A1" s="2" t="s">
        <v>108</v>
      </c>
      <c r="B1" s="2"/>
      <c r="C1" s="2"/>
      <c r="D1" s="2"/>
      <c r="E1" s="2"/>
      <c r="F1" s="2"/>
      <c r="G1" s="2"/>
    </row>
    <row r="3" customFormat="false" ht="15.75" hidden="false" customHeight="true" outlineLevel="0" collapsed="false">
      <c r="A3" s="46" t="s">
        <v>109</v>
      </c>
      <c r="B3" s="46"/>
      <c r="C3" s="46"/>
      <c r="D3" s="46"/>
      <c r="E3" s="46"/>
      <c r="F3" s="46"/>
      <c r="G3" s="46"/>
    </row>
    <row r="4" customFormat="false" ht="27.75" hidden="false" customHeight="true" outlineLevel="0" collapsed="false">
      <c r="A4" s="47"/>
      <c r="B4" s="48" t="s">
        <v>110</v>
      </c>
      <c r="C4" s="7" t="s">
        <v>111</v>
      </c>
      <c r="D4" s="7"/>
      <c r="E4" s="48" t="s">
        <v>112</v>
      </c>
      <c r="F4" s="7" t="s">
        <v>113</v>
      </c>
      <c r="G4" s="7"/>
    </row>
    <row r="5" customFormat="false" ht="27.75" hidden="false" customHeight="true" outlineLevel="0" collapsed="false">
      <c r="A5" s="47"/>
      <c r="B5" s="48" t="s">
        <v>114</v>
      </c>
      <c r="C5" s="7" t="s">
        <v>115</v>
      </c>
      <c r="D5" s="7"/>
      <c r="E5" s="48" t="s">
        <v>116</v>
      </c>
      <c r="F5" s="7" t="s">
        <v>117</v>
      </c>
      <c r="G5" s="7"/>
    </row>
    <row r="6" customFormat="false" ht="27.75" hidden="false" customHeight="true" outlineLevel="0" collapsed="false">
      <c r="A6" s="47"/>
      <c r="B6" s="48" t="s">
        <v>118</v>
      </c>
      <c r="C6" s="7" t="s">
        <v>119</v>
      </c>
      <c r="D6" s="7"/>
      <c r="E6" s="48" t="s">
        <v>120</v>
      </c>
      <c r="F6" s="7" t="s">
        <v>121</v>
      </c>
      <c r="G6" s="7"/>
    </row>
    <row r="7" customFormat="false" ht="27.75" hidden="false" customHeight="true" outlineLevel="0" collapsed="false">
      <c r="A7" s="47"/>
      <c r="B7" s="48" t="s">
        <v>122</v>
      </c>
      <c r="C7" s="7" t="s">
        <v>123</v>
      </c>
      <c r="D7" s="7"/>
      <c r="E7" s="48" t="s">
        <v>124</v>
      </c>
      <c r="F7" s="7" t="s">
        <v>125</v>
      </c>
      <c r="G7" s="7"/>
    </row>
    <row r="8" customFormat="false" ht="27.75" hidden="false" customHeight="true" outlineLevel="0" collapsed="false">
      <c r="A8" s="47"/>
      <c r="B8" s="48" t="s">
        <v>126</v>
      </c>
      <c r="C8" s="7" t="s">
        <v>127</v>
      </c>
      <c r="D8" s="7"/>
      <c r="E8" s="48" t="s">
        <v>128</v>
      </c>
      <c r="F8" s="7" t="s">
        <v>129</v>
      </c>
      <c r="G8" s="7"/>
    </row>
    <row r="11" customFormat="false" ht="30" hidden="false" customHeight="true" outlineLevel="0" collapsed="false">
      <c r="A11" s="49" t="s">
        <v>130</v>
      </c>
      <c r="B11" s="49"/>
      <c r="C11" s="49"/>
      <c r="D11" s="49"/>
      <c r="E11" s="49"/>
      <c r="F11" s="49"/>
      <c r="G11" s="49"/>
    </row>
    <row r="12" customFormat="false" ht="15" hidden="false" customHeight="true" outlineLevel="0" collapsed="false">
      <c r="A12" s="50"/>
      <c r="B12" s="50" t="s">
        <v>40</v>
      </c>
      <c r="C12" s="50" t="s">
        <v>131</v>
      </c>
      <c r="D12" s="50" t="s">
        <v>132</v>
      </c>
      <c r="E12" s="50" t="s">
        <v>95</v>
      </c>
      <c r="F12" s="50" t="s">
        <v>133</v>
      </c>
      <c r="G12" s="50" t="s">
        <v>134</v>
      </c>
    </row>
    <row r="13" customFormat="false" ht="34.5" hidden="false" customHeight="true" outlineLevel="0" collapsed="false">
      <c r="A13" s="51" t="n">
        <v>1</v>
      </c>
      <c r="B13" s="13" t="s">
        <v>135</v>
      </c>
      <c r="C13" s="13" t="s">
        <v>136</v>
      </c>
      <c r="D13" s="13" t="s">
        <v>137</v>
      </c>
      <c r="E13" s="13" t="s">
        <v>138</v>
      </c>
      <c r="F13" s="13" t="s">
        <v>139</v>
      </c>
    </row>
    <row r="14" customFormat="false" ht="34.5" hidden="false" customHeight="true" outlineLevel="0" collapsed="false">
      <c r="A14" s="51" t="n">
        <v>2</v>
      </c>
      <c r="B14" s="13" t="s">
        <v>140</v>
      </c>
      <c r="C14" s="15"/>
      <c r="D14" s="52" t="s">
        <v>141</v>
      </c>
      <c r="E14" s="13" t="s">
        <v>142</v>
      </c>
      <c r="F14" s="13" t="s">
        <v>143</v>
      </c>
    </row>
    <row r="15" customFormat="false" ht="34.5" hidden="false" customHeight="true" outlineLevel="0" collapsed="false">
      <c r="A15" s="51" t="n">
        <v>3</v>
      </c>
      <c r="B15" s="13" t="s">
        <v>144</v>
      </c>
      <c r="C15" s="13" t="s">
        <v>145</v>
      </c>
      <c r="D15" s="13" t="s">
        <v>137</v>
      </c>
      <c r="E15" s="13" t="s">
        <v>146</v>
      </c>
      <c r="F15" s="15"/>
    </row>
    <row r="16" customFormat="false" ht="34.5" hidden="false" customHeight="true" outlineLevel="0" collapsed="false">
      <c r="A16" s="51" t="n">
        <v>4</v>
      </c>
      <c r="B16" s="13" t="s">
        <v>147</v>
      </c>
      <c r="C16" s="13" t="s">
        <v>148</v>
      </c>
      <c r="D16" s="13" t="s">
        <v>137</v>
      </c>
      <c r="E16" s="13" t="s">
        <v>149</v>
      </c>
      <c r="F16" s="13" t="s">
        <v>150</v>
      </c>
    </row>
    <row r="18" customFormat="false" ht="30" hidden="false" customHeight="true" outlineLevel="0" collapsed="false">
      <c r="A18" s="53" t="s">
        <v>151</v>
      </c>
      <c r="B18" s="53"/>
      <c r="C18" s="53"/>
      <c r="D18" s="53"/>
      <c r="E18" s="53"/>
      <c r="F18" s="53"/>
      <c r="G18" s="53"/>
    </row>
    <row r="19" customFormat="false" ht="15" hidden="false" customHeight="true" outlineLevel="0" collapsed="false">
      <c r="A19" s="54"/>
      <c r="B19" s="54" t="s">
        <v>40</v>
      </c>
      <c r="C19" s="54" t="s">
        <v>131</v>
      </c>
      <c r="D19" s="54" t="s">
        <v>132</v>
      </c>
      <c r="E19" s="54" t="s">
        <v>95</v>
      </c>
      <c r="F19" s="54" t="s">
        <v>133</v>
      </c>
      <c r="G19" s="54" t="s">
        <v>134</v>
      </c>
    </row>
    <row r="20" customFormat="false" ht="34.5" hidden="false" customHeight="true" outlineLevel="0" collapsed="false">
      <c r="A20" s="51" t="n">
        <v>1</v>
      </c>
      <c r="B20" s="13" t="s">
        <v>152</v>
      </c>
      <c r="C20" s="13" t="s">
        <v>153</v>
      </c>
      <c r="D20" s="13" t="s">
        <v>137</v>
      </c>
      <c r="E20" s="13" t="s">
        <v>154</v>
      </c>
      <c r="F20" s="13" t="s">
        <v>155</v>
      </c>
    </row>
    <row r="21" customFormat="false" ht="34.5" hidden="false" customHeight="true" outlineLevel="0" collapsed="false">
      <c r="A21" s="51" t="n">
        <v>2</v>
      </c>
      <c r="B21" s="13" t="s">
        <v>156</v>
      </c>
      <c r="C21" s="13" t="s">
        <v>157</v>
      </c>
      <c r="D21" s="13" t="s">
        <v>137</v>
      </c>
      <c r="E21" s="13" t="s">
        <v>158</v>
      </c>
      <c r="F21" s="13" t="s">
        <v>159</v>
      </c>
    </row>
    <row r="22" customFormat="false" ht="34.5" hidden="false" customHeight="true" outlineLevel="0" collapsed="false">
      <c r="A22" s="51" t="n">
        <v>3</v>
      </c>
      <c r="B22" s="13" t="s">
        <v>160</v>
      </c>
      <c r="C22" s="13" t="s">
        <v>161</v>
      </c>
      <c r="D22" s="13" t="s">
        <v>137</v>
      </c>
      <c r="E22" s="13" t="s">
        <v>162</v>
      </c>
      <c r="F22" s="15"/>
    </row>
    <row r="23" customFormat="false" ht="34.5" hidden="false" customHeight="true" outlineLevel="0" collapsed="false">
      <c r="A23" s="51" t="n">
        <v>4</v>
      </c>
      <c r="B23" s="13" t="s">
        <v>163</v>
      </c>
      <c r="C23" s="15"/>
      <c r="D23" s="52" t="s">
        <v>141</v>
      </c>
      <c r="E23" s="13" t="s">
        <v>164</v>
      </c>
      <c r="F23" s="13" t="s">
        <v>165</v>
      </c>
    </row>
    <row r="25" customFormat="false" ht="30" hidden="false" customHeight="true" outlineLevel="0" collapsed="false">
      <c r="A25" s="55" t="s">
        <v>166</v>
      </c>
      <c r="B25" s="55"/>
      <c r="C25" s="55"/>
      <c r="D25" s="55"/>
      <c r="E25" s="55"/>
      <c r="F25" s="55"/>
      <c r="G25" s="55"/>
    </row>
    <row r="26" customFormat="false" ht="15" hidden="false" customHeight="true" outlineLevel="0" collapsed="false">
      <c r="A26" s="56"/>
      <c r="B26" s="56" t="s">
        <v>40</v>
      </c>
      <c r="C26" s="56" t="s">
        <v>131</v>
      </c>
      <c r="D26" s="56" t="s">
        <v>132</v>
      </c>
      <c r="E26" s="56" t="s">
        <v>95</v>
      </c>
      <c r="F26" s="56" t="s">
        <v>133</v>
      </c>
      <c r="G26" s="56" t="s">
        <v>134</v>
      </c>
    </row>
    <row r="27" customFormat="false" ht="34.5" hidden="false" customHeight="true" outlineLevel="0" collapsed="false">
      <c r="A27" s="51" t="n">
        <v>1</v>
      </c>
      <c r="B27" s="13" t="s">
        <v>167</v>
      </c>
      <c r="C27" s="13" t="s">
        <v>168</v>
      </c>
      <c r="D27" s="13" t="s">
        <v>137</v>
      </c>
      <c r="E27" s="13" t="s">
        <v>169</v>
      </c>
      <c r="F27" s="13" t="s">
        <v>170</v>
      </c>
    </row>
    <row r="28" customFormat="false" ht="34.5" hidden="false" customHeight="true" outlineLevel="0" collapsed="false">
      <c r="A28" s="51" t="n">
        <v>2</v>
      </c>
      <c r="B28" s="13" t="s">
        <v>171</v>
      </c>
      <c r="C28" s="13" t="s">
        <v>172</v>
      </c>
      <c r="D28" s="13" t="s">
        <v>137</v>
      </c>
      <c r="E28" s="13" t="s">
        <v>173</v>
      </c>
      <c r="F28" s="13" t="s">
        <v>174</v>
      </c>
    </row>
    <row r="29" customFormat="false" ht="34.5" hidden="false" customHeight="true" outlineLevel="0" collapsed="false">
      <c r="A29" s="51" t="n">
        <v>3</v>
      </c>
      <c r="B29" s="13" t="s">
        <v>175</v>
      </c>
      <c r="C29" s="13" t="s">
        <v>176</v>
      </c>
      <c r="D29" s="13" t="s">
        <v>137</v>
      </c>
      <c r="E29" s="13" t="s">
        <v>177</v>
      </c>
      <c r="F29" s="15"/>
    </row>
    <row r="30" customFormat="false" ht="34.5" hidden="false" customHeight="true" outlineLevel="0" collapsed="false">
      <c r="A30" s="51" t="n">
        <v>4</v>
      </c>
      <c r="B30" s="13" t="s">
        <v>178</v>
      </c>
      <c r="C30" s="15"/>
      <c r="D30" s="52" t="s">
        <v>141</v>
      </c>
      <c r="E30" s="13" t="s">
        <v>179</v>
      </c>
      <c r="F30" s="13" t="s">
        <v>180</v>
      </c>
    </row>
    <row r="32" customFormat="false" ht="30" hidden="false" customHeight="true" outlineLevel="0" collapsed="false">
      <c r="A32" s="57" t="s">
        <v>181</v>
      </c>
      <c r="B32" s="57"/>
      <c r="C32" s="57"/>
      <c r="D32" s="57"/>
      <c r="E32" s="57"/>
      <c r="F32" s="57"/>
      <c r="G32" s="57"/>
    </row>
    <row r="33" customFormat="false" ht="15" hidden="false" customHeight="true" outlineLevel="0" collapsed="false">
      <c r="A33" s="58"/>
      <c r="B33" s="58" t="s">
        <v>40</v>
      </c>
      <c r="C33" s="58" t="s">
        <v>131</v>
      </c>
      <c r="D33" s="58" t="s">
        <v>132</v>
      </c>
      <c r="E33" s="58" t="s">
        <v>95</v>
      </c>
      <c r="F33" s="58" t="s">
        <v>133</v>
      </c>
      <c r="G33" s="58" t="s">
        <v>134</v>
      </c>
    </row>
    <row r="34" customFormat="false" ht="34.5" hidden="false" customHeight="true" outlineLevel="0" collapsed="false">
      <c r="A34" s="51" t="n">
        <v>1</v>
      </c>
      <c r="B34" s="13" t="s">
        <v>182</v>
      </c>
      <c r="C34" s="13" t="s">
        <v>183</v>
      </c>
      <c r="D34" s="13" t="s">
        <v>137</v>
      </c>
      <c r="E34" s="13" t="s">
        <v>184</v>
      </c>
      <c r="F34" s="13" t="s">
        <v>185</v>
      </c>
    </row>
    <row r="35" customFormat="false" ht="34.5" hidden="false" customHeight="true" outlineLevel="0" collapsed="false">
      <c r="A35" s="51" t="n">
        <v>2</v>
      </c>
      <c r="B35" s="13" t="s">
        <v>186</v>
      </c>
      <c r="C35" s="13" t="s">
        <v>187</v>
      </c>
      <c r="D35" s="13" t="s">
        <v>137</v>
      </c>
      <c r="E35" s="13" t="s">
        <v>188</v>
      </c>
      <c r="F35" s="13" t="s">
        <v>189</v>
      </c>
    </row>
    <row r="36" customFormat="false" ht="34.5" hidden="false" customHeight="true" outlineLevel="0" collapsed="false">
      <c r="A36" s="51" t="n">
        <v>3</v>
      </c>
      <c r="B36" s="13" t="s">
        <v>190</v>
      </c>
      <c r="C36" s="13" t="s">
        <v>191</v>
      </c>
      <c r="D36" s="13" t="s">
        <v>137</v>
      </c>
      <c r="E36" s="13" t="s">
        <v>192</v>
      </c>
      <c r="F36" s="15"/>
    </row>
    <row r="37" customFormat="false" ht="34.5" hidden="false" customHeight="true" outlineLevel="0" collapsed="false">
      <c r="A37" s="51" t="n">
        <v>4</v>
      </c>
      <c r="B37" s="13" t="s">
        <v>193</v>
      </c>
      <c r="C37" s="15"/>
      <c r="D37" s="52" t="s">
        <v>141</v>
      </c>
      <c r="E37" s="13" t="s">
        <v>194</v>
      </c>
      <c r="F37" s="13" t="s">
        <v>195</v>
      </c>
    </row>
    <row r="39" customFormat="false" ht="30" hidden="false" customHeight="true" outlineLevel="0" collapsed="false">
      <c r="A39" s="59" t="s">
        <v>196</v>
      </c>
      <c r="B39" s="59"/>
      <c r="C39" s="59"/>
      <c r="D39" s="59"/>
      <c r="E39" s="59"/>
      <c r="F39" s="59"/>
      <c r="G39" s="59"/>
    </row>
    <row r="40" customFormat="false" ht="15" hidden="false" customHeight="true" outlineLevel="0" collapsed="false">
      <c r="A40" s="60"/>
      <c r="B40" s="60" t="s">
        <v>40</v>
      </c>
      <c r="C40" s="60" t="s">
        <v>131</v>
      </c>
      <c r="D40" s="60" t="s">
        <v>132</v>
      </c>
      <c r="E40" s="60" t="s">
        <v>95</v>
      </c>
      <c r="F40" s="60" t="s">
        <v>133</v>
      </c>
      <c r="G40" s="60" t="s">
        <v>134</v>
      </c>
    </row>
    <row r="41" customFormat="false" ht="34.5" hidden="false" customHeight="true" outlineLevel="0" collapsed="false">
      <c r="A41" s="51" t="n">
        <v>1</v>
      </c>
      <c r="B41" s="13" t="s">
        <v>197</v>
      </c>
      <c r="C41" s="13" t="s">
        <v>198</v>
      </c>
      <c r="D41" s="13" t="s">
        <v>137</v>
      </c>
      <c r="E41" s="13" t="s">
        <v>199</v>
      </c>
      <c r="F41" s="13" t="s">
        <v>200</v>
      </c>
    </row>
    <row r="42" customFormat="false" ht="34.5" hidden="false" customHeight="true" outlineLevel="0" collapsed="false">
      <c r="A42" s="51" t="n">
        <v>2</v>
      </c>
      <c r="B42" s="13" t="s">
        <v>201</v>
      </c>
      <c r="C42" s="13" t="s">
        <v>202</v>
      </c>
      <c r="D42" s="13" t="s">
        <v>137</v>
      </c>
      <c r="E42" s="13" t="s">
        <v>203</v>
      </c>
      <c r="F42" s="13" t="s">
        <v>204</v>
      </c>
    </row>
    <row r="43" customFormat="false" ht="34.5" hidden="false" customHeight="true" outlineLevel="0" collapsed="false">
      <c r="A43" s="51" t="n">
        <v>3</v>
      </c>
      <c r="B43" s="13" t="s">
        <v>205</v>
      </c>
      <c r="C43" s="13" t="s">
        <v>206</v>
      </c>
      <c r="D43" s="13" t="s">
        <v>137</v>
      </c>
      <c r="E43" s="13" t="s">
        <v>207</v>
      </c>
      <c r="F43" s="13" t="s">
        <v>208</v>
      </c>
    </row>
    <row r="44" customFormat="false" ht="34.5" hidden="false" customHeight="true" outlineLevel="0" collapsed="false">
      <c r="A44" s="51" t="n">
        <v>4</v>
      </c>
      <c r="B44" s="13" t="s">
        <v>209</v>
      </c>
      <c r="C44" s="15"/>
      <c r="D44" s="52" t="s">
        <v>141</v>
      </c>
      <c r="E44" s="13" t="s">
        <v>210</v>
      </c>
      <c r="F44" s="13" t="s">
        <v>211</v>
      </c>
    </row>
  </sheetData>
  <mergeCells count="17">
    <mergeCell ref="A1:G1"/>
    <mergeCell ref="A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A11:G11"/>
    <mergeCell ref="A18:G18"/>
    <mergeCell ref="A25:G25"/>
    <mergeCell ref="A32:G32"/>
    <mergeCell ref="A39:G3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ED7D31"/>
    <pageSetUpPr fitToPage="false"/>
  </sheetPr>
  <dimension ref="A1:N5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4"/>
    <col collapsed="false" customWidth="true" hidden="false" outlineLevel="0" max="19" min="2" style="1" width="12"/>
  </cols>
  <sheetData>
    <row r="1" customFormat="false" ht="34.5" hidden="false" customHeight="true" outlineLevel="0" collapsed="false">
      <c r="A1" s="2" t="s">
        <v>212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3" customFormat="false" ht="15" hidden="false" customHeight="true" outlineLevel="0" collapsed="false">
      <c r="A3" s="10" t="s">
        <v>213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customFormat="false" ht="15" hidden="false" customHeight="true" outlineLevel="0" collapsed="false">
      <c r="A4" s="61" t="s">
        <v>214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</row>
    <row r="6" customFormat="false" ht="34.5" hidden="false" customHeight="true" outlineLevel="0" collapsed="false">
      <c r="A6" s="11" t="s">
        <v>215</v>
      </c>
      <c r="B6" s="11" t="s">
        <v>216</v>
      </c>
      <c r="C6" s="11" t="s">
        <v>217</v>
      </c>
      <c r="D6" s="11" t="s">
        <v>218</v>
      </c>
      <c r="E6" s="11" t="s">
        <v>219</v>
      </c>
      <c r="F6" s="11" t="s">
        <v>220</v>
      </c>
      <c r="G6" s="11" t="s">
        <v>221</v>
      </c>
      <c r="H6" s="11" t="s">
        <v>222</v>
      </c>
      <c r="I6" s="11"/>
      <c r="J6" s="11" t="s">
        <v>223</v>
      </c>
      <c r="K6" s="11" t="s">
        <v>224</v>
      </c>
      <c r="L6" s="11" t="s">
        <v>225</v>
      </c>
      <c r="M6" s="11" t="s">
        <v>226</v>
      </c>
      <c r="N6" s="11" t="s">
        <v>227</v>
      </c>
    </row>
    <row r="7" customFormat="false" ht="15" hidden="false" customHeight="true" outlineLevel="0" collapsed="false">
      <c r="A7" s="12" t="s">
        <v>228</v>
      </c>
      <c r="B7" s="62" t="n">
        <v>25.978</v>
      </c>
      <c r="C7" s="62" t="n">
        <v>25.974</v>
      </c>
      <c r="D7" s="62" t="n">
        <v>25.983</v>
      </c>
      <c r="E7" s="62" t="n">
        <v>26.105</v>
      </c>
      <c r="F7" s="62" t="n">
        <v>25.981</v>
      </c>
      <c r="G7" s="63"/>
      <c r="H7" s="63"/>
      <c r="J7" s="64" t="n">
        <f aca="false">C$40</f>
        <v>26.2752239583333</v>
      </c>
      <c r="K7" s="64" t="n">
        <f aca="false">C$41</f>
        <v>26.0642583333333</v>
      </c>
      <c r="L7" s="64" t="n">
        <f aca="false">C$42</f>
        <v>25.8532927083333</v>
      </c>
      <c r="M7" s="64" t="n">
        <f aca="false">C$44</f>
        <v>0.772931250000001</v>
      </c>
      <c r="N7" s="64" t="n">
        <f aca="false">C$45</f>
        <v>0.365625000000001</v>
      </c>
    </row>
    <row r="8" customFormat="false" ht="15" hidden="false" customHeight="true" outlineLevel="0" collapsed="false">
      <c r="A8" s="12" t="s">
        <v>229</v>
      </c>
      <c r="B8" s="62" t="n">
        <v>25.775</v>
      </c>
      <c r="C8" s="62" t="n">
        <v>26.05</v>
      </c>
      <c r="D8" s="62" t="n">
        <v>25.96</v>
      </c>
      <c r="E8" s="62" t="n">
        <v>25.967</v>
      </c>
      <c r="F8" s="62" t="n">
        <v>26.017</v>
      </c>
      <c r="G8" s="65" t="n">
        <f aca="false">AVERAGE(B8:F8)</f>
        <v>25.9538</v>
      </c>
      <c r="H8" s="65" t="n">
        <f aca="false">MAX(B8:F8)-MIN(B8:F8)</f>
        <v>0.275000000000002</v>
      </c>
      <c r="J8" s="64" t="n">
        <f aca="false">C$40</f>
        <v>26.2752239583333</v>
      </c>
      <c r="K8" s="64" t="n">
        <f aca="false">C$41</f>
        <v>26.0642583333333</v>
      </c>
      <c r="L8" s="64" t="n">
        <f aca="false">C$42</f>
        <v>25.8532927083333</v>
      </c>
      <c r="M8" s="64" t="n">
        <f aca="false">C$44</f>
        <v>0.772931250000001</v>
      </c>
      <c r="N8" s="64" t="n">
        <f aca="false">C$45</f>
        <v>0.365625000000001</v>
      </c>
    </row>
    <row r="9" customFormat="false" ht="15" hidden="false" customHeight="true" outlineLevel="0" collapsed="false">
      <c r="A9" s="12" t="s">
        <v>230</v>
      </c>
      <c r="B9" s="62" t="n">
        <v>26.035</v>
      </c>
      <c r="C9" s="62" t="n">
        <v>26.175</v>
      </c>
      <c r="D9" s="62" t="n">
        <v>26.098</v>
      </c>
      <c r="E9" s="62" t="n">
        <v>26.017</v>
      </c>
      <c r="F9" s="62" t="n">
        <v>25.889</v>
      </c>
      <c r="G9" s="65" t="n">
        <f aca="false">AVERAGE(B9:F9)</f>
        <v>26.0428</v>
      </c>
      <c r="H9" s="65" t="n">
        <f aca="false">MAX(B9:F9)-MIN(B9:F9)</f>
        <v>0.286000000000001</v>
      </c>
      <c r="J9" s="64" t="n">
        <f aca="false">C$40</f>
        <v>26.2752239583333</v>
      </c>
      <c r="K9" s="64" t="n">
        <f aca="false">C$41</f>
        <v>26.0642583333333</v>
      </c>
      <c r="L9" s="64" t="n">
        <f aca="false">C$42</f>
        <v>25.8532927083333</v>
      </c>
      <c r="M9" s="64" t="n">
        <f aca="false">C$44</f>
        <v>0.772931250000001</v>
      </c>
      <c r="N9" s="64" t="n">
        <f aca="false">C$45</f>
        <v>0.365625000000001</v>
      </c>
    </row>
    <row r="10" customFormat="false" ht="15" hidden="false" customHeight="true" outlineLevel="0" collapsed="false">
      <c r="A10" s="12" t="s">
        <v>231</v>
      </c>
      <c r="B10" s="62" t="n">
        <v>25.848</v>
      </c>
      <c r="C10" s="62" t="n">
        <v>26.037</v>
      </c>
      <c r="D10" s="62" t="n">
        <v>26.197</v>
      </c>
      <c r="E10" s="62" t="n">
        <v>26.006</v>
      </c>
      <c r="F10" s="62" t="n">
        <v>25.984</v>
      </c>
      <c r="G10" s="65" t="n">
        <f aca="false">AVERAGE(B10:F10)</f>
        <v>26.0144</v>
      </c>
      <c r="H10" s="65" t="n">
        <f aca="false">MAX(B10:F10)-MIN(B10:F10)</f>
        <v>0.349</v>
      </c>
      <c r="J10" s="64" t="n">
        <f aca="false">C$40</f>
        <v>26.2752239583333</v>
      </c>
      <c r="K10" s="64" t="n">
        <f aca="false">C$41</f>
        <v>26.0642583333333</v>
      </c>
      <c r="L10" s="64" t="n">
        <f aca="false">C$42</f>
        <v>25.8532927083333</v>
      </c>
      <c r="M10" s="64" t="n">
        <f aca="false">C$44</f>
        <v>0.772931250000001</v>
      </c>
      <c r="N10" s="64" t="n">
        <f aca="false">C$45</f>
        <v>0.365625000000001</v>
      </c>
    </row>
    <row r="11" customFormat="false" ht="15" hidden="false" customHeight="true" outlineLevel="0" collapsed="false">
      <c r="A11" s="12" t="s">
        <v>232</v>
      </c>
      <c r="B11" s="62" t="n">
        <v>26.08</v>
      </c>
      <c r="C11" s="62" t="n">
        <v>25.782</v>
      </c>
      <c r="D11" s="62" t="n">
        <v>25.953</v>
      </c>
      <c r="E11" s="62" t="n">
        <v>26.074</v>
      </c>
      <c r="F11" s="62" t="n">
        <v>26.131</v>
      </c>
      <c r="G11" s="65" t="n">
        <f aca="false">AVERAGE(B11:F11)</f>
        <v>26.004</v>
      </c>
      <c r="H11" s="65" t="n">
        <f aca="false">MAX(B11:F11)-MIN(B11:F11)</f>
        <v>0.349</v>
      </c>
      <c r="J11" s="64" t="n">
        <f aca="false">C$40</f>
        <v>26.2752239583333</v>
      </c>
      <c r="K11" s="64" t="n">
        <f aca="false">C$41</f>
        <v>26.0642583333333</v>
      </c>
      <c r="L11" s="64" t="n">
        <f aca="false">C$42</f>
        <v>25.8532927083333</v>
      </c>
      <c r="M11" s="64" t="n">
        <f aca="false">C$44</f>
        <v>0.772931250000001</v>
      </c>
      <c r="N11" s="64" t="n">
        <f aca="false">C$45</f>
        <v>0.365625000000001</v>
      </c>
    </row>
    <row r="12" customFormat="false" ht="15" hidden="false" customHeight="true" outlineLevel="0" collapsed="false">
      <c r="A12" s="12" t="s">
        <v>233</v>
      </c>
      <c r="B12" s="62" t="n">
        <v>25.964</v>
      </c>
      <c r="C12" s="62" t="n">
        <v>26.056</v>
      </c>
      <c r="D12" s="62" t="n">
        <v>26.037</v>
      </c>
      <c r="E12" s="62" t="n">
        <v>26.117</v>
      </c>
      <c r="F12" s="62" t="n">
        <v>25.833</v>
      </c>
      <c r="G12" s="65" t="n">
        <f aca="false">AVERAGE(B12:F12)</f>
        <v>26.0014</v>
      </c>
      <c r="H12" s="65" t="n">
        <f aca="false">MAX(B12:F12)-MIN(B12:F12)</f>
        <v>0.284000000000003</v>
      </c>
      <c r="J12" s="64" t="n">
        <f aca="false">C$40</f>
        <v>26.2752239583333</v>
      </c>
      <c r="K12" s="64" t="n">
        <f aca="false">C$41</f>
        <v>26.0642583333333</v>
      </c>
      <c r="L12" s="64" t="n">
        <f aca="false">C$42</f>
        <v>25.8532927083333</v>
      </c>
      <c r="M12" s="64" t="n">
        <f aca="false">C$44</f>
        <v>0.772931250000001</v>
      </c>
      <c r="N12" s="64" t="n">
        <f aca="false">C$45</f>
        <v>0.365625000000001</v>
      </c>
    </row>
    <row r="13" customFormat="false" ht="15" hidden="false" customHeight="true" outlineLevel="0" collapsed="false">
      <c r="A13" s="12" t="s">
        <v>234</v>
      </c>
      <c r="B13" s="62" t="n">
        <v>26.085</v>
      </c>
      <c r="C13" s="62" t="n">
        <v>25.773</v>
      </c>
      <c r="D13" s="62" t="n">
        <v>25.607</v>
      </c>
      <c r="E13" s="62" t="n">
        <v>25.909</v>
      </c>
      <c r="F13" s="62" t="n">
        <v>25.863</v>
      </c>
      <c r="G13" s="65" t="n">
        <f aca="false">AVERAGE(B13:F13)</f>
        <v>25.8474</v>
      </c>
      <c r="H13" s="65" t="n">
        <f aca="false">MAX(B13:F13)-MIN(B13:F13)</f>
        <v>0.478000000000002</v>
      </c>
      <c r="J13" s="64" t="n">
        <f aca="false">C$40</f>
        <v>26.2752239583333</v>
      </c>
      <c r="K13" s="64" t="n">
        <f aca="false">C$41</f>
        <v>26.0642583333333</v>
      </c>
      <c r="L13" s="64" t="n">
        <f aca="false">C$42</f>
        <v>25.8532927083333</v>
      </c>
      <c r="M13" s="64" t="n">
        <f aca="false">C$44</f>
        <v>0.772931250000001</v>
      </c>
      <c r="N13" s="64" t="n">
        <f aca="false">C$45</f>
        <v>0.365625000000001</v>
      </c>
    </row>
    <row r="14" customFormat="false" ht="15" hidden="false" customHeight="true" outlineLevel="0" collapsed="false">
      <c r="A14" s="12" t="s">
        <v>235</v>
      </c>
      <c r="B14" s="62" t="n">
        <v>26.131</v>
      </c>
      <c r="C14" s="62" t="n">
        <v>26.1</v>
      </c>
      <c r="D14" s="62" t="n">
        <v>25.817</v>
      </c>
      <c r="E14" s="62" t="n">
        <v>26.127</v>
      </c>
      <c r="F14" s="62" t="n">
        <v>25.85</v>
      </c>
      <c r="G14" s="65" t="n">
        <f aca="false">AVERAGE(B14:F14)</f>
        <v>26.005</v>
      </c>
      <c r="H14" s="65" t="n">
        <f aca="false">MAX(B14:F14)-MIN(B14:F14)</f>
        <v>0.314</v>
      </c>
      <c r="J14" s="64" t="n">
        <f aca="false">C$40</f>
        <v>26.2752239583333</v>
      </c>
      <c r="K14" s="64" t="n">
        <f aca="false">C$41</f>
        <v>26.0642583333333</v>
      </c>
      <c r="L14" s="64" t="n">
        <f aca="false">C$42</f>
        <v>25.8532927083333</v>
      </c>
      <c r="M14" s="64" t="n">
        <f aca="false">C$44</f>
        <v>0.772931250000001</v>
      </c>
      <c r="N14" s="64" t="n">
        <f aca="false">C$45</f>
        <v>0.365625000000001</v>
      </c>
    </row>
    <row r="15" customFormat="false" ht="15" hidden="false" customHeight="true" outlineLevel="0" collapsed="false">
      <c r="A15" s="12" t="s">
        <v>236</v>
      </c>
      <c r="B15" s="62" t="n">
        <v>25.987</v>
      </c>
      <c r="C15" s="62" t="n">
        <v>25.956</v>
      </c>
      <c r="D15" s="62" t="n">
        <v>26.017</v>
      </c>
      <c r="E15" s="62" t="n">
        <v>26.123</v>
      </c>
      <c r="F15" s="62" t="n">
        <v>26.096</v>
      </c>
      <c r="G15" s="65" t="n">
        <f aca="false">AVERAGE(B15:F15)</f>
        <v>26.0358</v>
      </c>
      <c r="H15" s="65" t="n">
        <f aca="false">MAX(B15:F15)-MIN(B15:F15)</f>
        <v>0.167000000000002</v>
      </c>
      <c r="J15" s="64" t="n">
        <f aca="false">C$40</f>
        <v>26.2752239583333</v>
      </c>
      <c r="K15" s="64" t="n">
        <f aca="false">C$41</f>
        <v>26.0642583333333</v>
      </c>
      <c r="L15" s="64" t="n">
        <f aca="false">C$42</f>
        <v>25.8532927083333</v>
      </c>
      <c r="M15" s="64" t="n">
        <f aca="false">C$44</f>
        <v>0.772931250000001</v>
      </c>
      <c r="N15" s="64" t="n">
        <f aca="false">C$45</f>
        <v>0.365625000000001</v>
      </c>
    </row>
    <row r="16" customFormat="false" ht="15" hidden="false" customHeight="true" outlineLevel="0" collapsed="false">
      <c r="A16" s="12" t="s">
        <v>237</v>
      </c>
      <c r="B16" s="62" t="n">
        <v>26.052</v>
      </c>
      <c r="C16" s="62" t="n">
        <v>26.097</v>
      </c>
      <c r="D16" s="62" t="n">
        <v>26.072</v>
      </c>
      <c r="E16" s="62" t="n">
        <v>25.906</v>
      </c>
      <c r="F16" s="62" t="n">
        <v>25.892</v>
      </c>
      <c r="G16" s="65" t="n">
        <f aca="false">AVERAGE(B16:F16)</f>
        <v>26.0038</v>
      </c>
      <c r="H16" s="65" t="n">
        <f aca="false">MAX(B16:F16)-MIN(B16:F16)</f>
        <v>0.205000000000002</v>
      </c>
      <c r="J16" s="64" t="n">
        <f aca="false">C$40</f>
        <v>26.2752239583333</v>
      </c>
      <c r="K16" s="64" t="n">
        <f aca="false">C$41</f>
        <v>26.0642583333333</v>
      </c>
      <c r="L16" s="64" t="n">
        <f aca="false">C$42</f>
        <v>25.8532927083333</v>
      </c>
      <c r="M16" s="64" t="n">
        <f aca="false">C$44</f>
        <v>0.772931250000001</v>
      </c>
      <c r="N16" s="64" t="n">
        <f aca="false">C$45</f>
        <v>0.365625000000001</v>
      </c>
    </row>
    <row r="17" customFormat="false" ht="15" hidden="false" customHeight="true" outlineLevel="0" collapsed="false">
      <c r="A17" s="12" t="s">
        <v>238</v>
      </c>
      <c r="B17" s="62" t="n">
        <v>25.93</v>
      </c>
      <c r="C17" s="62" t="n">
        <v>26.075</v>
      </c>
      <c r="D17" s="62" t="n">
        <v>25.962</v>
      </c>
      <c r="E17" s="62" t="n">
        <v>26.35</v>
      </c>
      <c r="F17" s="62" t="n">
        <v>25.877</v>
      </c>
      <c r="G17" s="65" t="n">
        <f aca="false">AVERAGE(B17:F17)</f>
        <v>26.0388</v>
      </c>
      <c r="H17" s="65" t="n">
        <f aca="false">MAX(B17:F17)-MIN(B17:F17)</f>
        <v>0.473000000000003</v>
      </c>
      <c r="J17" s="64" t="n">
        <f aca="false">C$40</f>
        <v>26.2752239583333</v>
      </c>
      <c r="K17" s="64" t="n">
        <f aca="false">C$41</f>
        <v>26.0642583333333</v>
      </c>
      <c r="L17" s="64" t="n">
        <f aca="false">C$42</f>
        <v>25.8532927083333</v>
      </c>
      <c r="M17" s="64" t="n">
        <f aca="false">C$44</f>
        <v>0.772931250000001</v>
      </c>
      <c r="N17" s="64" t="n">
        <f aca="false">C$45</f>
        <v>0.365625000000001</v>
      </c>
    </row>
    <row r="18" customFormat="false" ht="15" hidden="false" customHeight="true" outlineLevel="0" collapsed="false">
      <c r="A18" s="12" t="s">
        <v>239</v>
      </c>
      <c r="B18" s="62" t="n">
        <v>25.835</v>
      </c>
      <c r="C18" s="62" t="n">
        <v>26.115</v>
      </c>
      <c r="D18" s="62" t="n">
        <v>26.213</v>
      </c>
      <c r="E18" s="62" t="n">
        <v>26.076</v>
      </c>
      <c r="F18" s="62" t="n">
        <v>26.125</v>
      </c>
      <c r="G18" s="65" t="n">
        <f aca="false">AVERAGE(B18:F18)</f>
        <v>26.0728</v>
      </c>
      <c r="H18" s="65" t="n">
        <f aca="false">MAX(B18:F18)-MIN(B18:F18)</f>
        <v>0.378</v>
      </c>
      <c r="J18" s="64" t="n">
        <f aca="false">C$40</f>
        <v>26.2752239583333</v>
      </c>
      <c r="K18" s="64" t="n">
        <f aca="false">C$41</f>
        <v>26.0642583333333</v>
      </c>
      <c r="L18" s="64" t="n">
        <f aca="false">C$42</f>
        <v>25.8532927083333</v>
      </c>
      <c r="M18" s="64" t="n">
        <f aca="false">C$44</f>
        <v>0.772931250000001</v>
      </c>
      <c r="N18" s="64" t="n">
        <f aca="false">C$45</f>
        <v>0.365625000000001</v>
      </c>
    </row>
    <row r="19" customFormat="false" ht="15" hidden="false" customHeight="true" outlineLevel="0" collapsed="false">
      <c r="A19" s="12" t="s">
        <v>240</v>
      </c>
      <c r="B19" s="62" t="n">
        <v>26.264</v>
      </c>
      <c r="C19" s="62" t="n">
        <v>26.036</v>
      </c>
      <c r="D19" s="62" t="n">
        <v>25.837</v>
      </c>
      <c r="E19" s="62" t="n">
        <v>25.97</v>
      </c>
      <c r="F19" s="62" t="n">
        <v>26.193</v>
      </c>
      <c r="G19" s="65" t="n">
        <f aca="false">AVERAGE(B19:F19)</f>
        <v>26.06</v>
      </c>
      <c r="H19" s="65" t="n">
        <f aca="false">MAX(B19:F19)-MIN(B19:F19)</f>
        <v>0.427</v>
      </c>
      <c r="J19" s="64" t="n">
        <f aca="false">C$40</f>
        <v>26.2752239583333</v>
      </c>
      <c r="K19" s="64" t="n">
        <f aca="false">C$41</f>
        <v>26.0642583333333</v>
      </c>
      <c r="L19" s="64" t="n">
        <f aca="false">C$42</f>
        <v>25.8532927083333</v>
      </c>
      <c r="M19" s="64" t="n">
        <f aca="false">C$44</f>
        <v>0.772931250000001</v>
      </c>
      <c r="N19" s="64" t="n">
        <f aca="false">C$45</f>
        <v>0.365625000000001</v>
      </c>
    </row>
    <row r="20" customFormat="false" ht="15" hidden="false" customHeight="true" outlineLevel="0" collapsed="false">
      <c r="A20" s="12" t="s">
        <v>241</v>
      </c>
      <c r="B20" s="62" t="n">
        <v>25.833</v>
      </c>
      <c r="C20" s="62" t="n">
        <v>26.055</v>
      </c>
      <c r="D20" s="62" t="n">
        <v>26.088</v>
      </c>
      <c r="E20" s="62" t="n">
        <v>26.003</v>
      </c>
      <c r="F20" s="62" t="n">
        <v>26.159</v>
      </c>
      <c r="G20" s="65" t="n">
        <f aca="false">AVERAGE(B20:F20)</f>
        <v>26.0276</v>
      </c>
      <c r="H20" s="65" t="n">
        <f aca="false">MAX(B20:F20)-MIN(B20:F20)</f>
        <v>0.326000000000001</v>
      </c>
      <c r="J20" s="64" t="n">
        <f aca="false">C$40</f>
        <v>26.2752239583333</v>
      </c>
      <c r="K20" s="64" t="n">
        <f aca="false">C$41</f>
        <v>26.0642583333333</v>
      </c>
      <c r="L20" s="64" t="n">
        <f aca="false">C$42</f>
        <v>25.8532927083333</v>
      </c>
      <c r="M20" s="64" t="n">
        <f aca="false">C$44</f>
        <v>0.772931250000001</v>
      </c>
      <c r="N20" s="64" t="n">
        <f aca="false">C$45</f>
        <v>0.365625000000001</v>
      </c>
    </row>
    <row r="21" customFormat="false" ht="15" hidden="false" customHeight="true" outlineLevel="0" collapsed="false">
      <c r="A21" s="12" t="s">
        <v>242</v>
      </c>
      <c r="B21" s="62" t="n">
        <v>26.137</v>
      </c>
      <c r="C21" s="62" t="n">
        <v>26.398</v>
      </c>
      <c r="D21" s="62" t="n">
        <v>26.143</v>
      </c>
      <c r="E21" s="62" t="n">
        <v>25.959</v>
      </c>
      <c r="F21" s="62" t="n">
        <v>25.966</v>
      </c>
      <c r="G21" s="65" t="n">
        <f aca="false">AVERAGE(B21:F21)</f>
        <v>26.1206</v>
      </c>
      <c r="H21" s="65" t="n">
        <f aca="false">MAX(B21:F21)-MIN(B21:F21)</f>
        <v>0.439</v>
      </c>
      <c r="J21" s="64" t="n">
        <f aca="false">C$40</f>
        <v>26.2752239583333</v>
      </c>
      <c r="K21" s="64" t="n">
        <f aca="false">C$41</f>
        <v>26.0642583333333</v>
      </c>
      <c r="L21" s="64" t="n">
        <f aca="false">C$42</f>
        <v>25.8532927083333</v>
      </c>
      <c r="M21" s="64" t="n">
        <f aca="false">C$44</f>
        <v>0.772931250000001</v>
      </c>
      <c r="N21" s="64" t="n">
        <f aca="false">C$45</f>
        <v>0.365625000000001</v>
      </c>
    </row>
    <row r="22" customFormat="false" ht="15" hidden="false" customHeight="true" outlineLevel="0" collapsed="false">
      <c r="A22" s="12" t="s">
        <v>243</v>
      </c>
      <c r="B22" s="62" t="n">
        <v>25.97</v>
      </c>
      <c r="C22" s="62" t="n">
        <v>26.291</v>
      </c>
      <c r="D22" s="62" t="n">
        <v>26.018</v>
      </c>
      <c r="E22" s="62" t="n">
        <v>26.107</v>
      </c>
      <c r="F22" s="62" t="n">
        <v>26.255</v>
      </c>
      <c r="G22" s="65" t="n">
        <f aca="false">AVERAGE(B22:F22)</f>
        <v>26.1282</v>
      </c>
      <c r="H22" s="65" t="n">
        <f aca="false">MAX(B22:F22)-MIN(B22:F22)</f>
        <v>0.321000000000002</v>
      </c>
      <c r="J22" s="64" t="n">
        <f aca="false">C$40</f>
        <v>26.2752239583333</v>
      </c>
      <c r="K22" s="64" t="n">
        <f aca="false">C$41</f>
        <v>26.0642583333333</v>
      </c>
      <c r="L22" s="64" t="n">
        <f aca="false">C$42</f>
        <v>25.8532927083333</v>
      </c>
      <c r="M22" s="64" t="n">
        <f aca="false">C$44</f>
        <v>0.772931250000001</v>
      </c>
      <c r="N22" s="64" t="n">
        <f aca="false">C$45</f>
        <v>0.365625000000001</v>
      </c>
    </row>
    <row r="23" customFormat="false" ht="15" hidden="false" customHeight="true" outlineLevel="0" collapsed="false">
      <c r="A23" s="12" t="s">
        <v>244</v>
      </c>
      <c r="B23" s="62" t="n">
        <v>25.99</v>
      </c>
      <c r="C23" s="62" t="n">
        <v>26.067</v>
      </c>
      <c r="D23" s="62" t="n">
        <v>25.789</v>
      </c>
      <c r="E23" s="62" t="n">
        <v>25.925</v>
      </c>
      <c r="F23" s="62" t="n">
        <v>26.018</v>
      </c>
      <c r="G23" s="65" t="n">
        <f aca="false">AVERAGE(B23:F23)</f>
        <v>25.9578</v>
      </c>
      <c r="H23" s="65" t="n">
        <f aca="false">MAX(B23:F23)-MIN(B23:F23)</f>
        <v>0.277999999999999</v>
      </c>
      <c r="J23" s="64" t="n">
        <f aca="false">C$40</f>
        <v>26.2752239583333</v>
      </c>
      <c r="K23" s="64" t="n">
        <f aca="false">C$41</f>
        <v>26.0642583333333</v>
      </c>
      <c r="L23" s="64" t="n">
        <f aca="false">C$42</f>
        <v>25.8532927083333</v>
      </c>
      <c r="M23" s="64" t="n">
        <f aca="false">C$44</f>
        <v>0.772931250000001</v>
      </c>
      <c r="N23" s="64" t="n">
        <f aca="false">C$45</f>
        <v>0.365625000000001</v>
      </c>
    </row>
    <row r="24" customFormat="false" ht="15" hidden="false" customHeight="true" outlineLevel="0" collapsed="false">
      <c r="A24" s="12" t="s">
        <v>245</v>
      </c>
      <c r="B24" s="62" t="n">
        <v>26.195</v>
      </c>
      <c r="C24" s="62" t="n">
        <v>26.335</v>
      </c>
      <c r="D24" s="62" t="n">
        <v>26.117</v>
      </c>
      <c r="E24" s="62" t="n">
        <v>26.167</v>
      </c>
      <c r="F24" s="62" t="n">
        <v>26.15</v>
      </c>
      <c r="G24" s="65" t="n">
        <f aca="false">AVERAGE(B24:F24)</f>
        <v>26.1928</v>
      </c>
      <c r="H24" s="65" t="n">
        <f aca="false">MAX(B24:F24)-MIN(B24:F24)</f>
        <v>0.218</v>
      </c>
      <c r="J24" s="64" t="n">
        <f aca="false">C$40</f>
        <v>26.2752239583333</v>
      </c>
      <c r="K24" s="64" t="n">
        <f aca="false">C$41</f>
        <v>26.0642583333333</v>
      </c>
      <c r="L24" s="64" t="n">
        <f aca="false">C$42</f>
        <v>25.8532927083333</v>
      </c>
      <c r="M24" s="64" t="n">
        <f aca="false">C$44</f>
        <v>0.772931250000001</v>
      </c>
      <c r="N24" s="64" t="n">
        <f aca="false">C$45</f>
        <v>0.365625000000001</v>
      </c>
    </row>
    <row r="25" customFormat="false" ht="15" hidden="false" customHeight="true" outlineLevel="0" collapsed="false">
      <c r="A25" s="12" t="s">
        <v>246</v>
      </c>
      <c r="B25" s="62" t="n">
        <v>26.315</v>
      </c>
      <c r="C25" s="62" t="n">
        <v>26.281</v>
      </c>
      <c r="D25" s="62" t="n">
        <v>26.169</v>
      </c>
      <c r="E25" s="62" t="n">
        <v>25.938</v>
      </c>
      <c r="F25" s="62" t="n">
        <v>26.283</v>
      </c>
      <c r="G25" s="65" t="n">
        <f aca="false">AVERAGE(B25:F25)</f>
        <v>26.1972</v>
      </c>
      <c r="H25" s="65" t="n">
        <f aca="false">MAX(B25:F25)-MIN(B25:F25)</f>
        <v>0.377000000000002</v>
      </c>
      <c r="J25" s="64" t="n">
        <f aca="false">C$40</f>
        <v>26.2752239583333</v>
      </c>
      <c r="K25" s="64" t="n">
        <f aca="false">C$41</f>
        <v>26.0642583333333</v>
      </c>
      <c r="L25" s="64" t="n">
        <f aca="false">C$42</f>
        <v>25.8532927083333</v>
      </c>
      <c r="M25" s="64" t="n">
        <f aca="false">C$44</f>
        <v>0.772931250000001</v>
      </c>
      <c r="N25" s="64" t="n">
        <f aca="false">C$45</f>
        <v>0.365625000000001</v>
      </c>
    </row>
    <row r="26" customFormat="false" ht="15" hidden="false" customHeight="true" outlineLevel="0" collapsed="false">
      <c r="A26" s="12" t="s">
        <v>247</v>
      </c>
      <c r="B26" s="62" t="n">
        <v>26.189</v>
      </c>
      <c r="C26" s="62" t="n">
        <v>26.341</v>
      </c>
      <c r="D26" s="62" t="n">
        <v>26.115</v>
      </c>
      <c r="E26" s="62" t="n">
        <v>26.472</v>
      </c>
      <c r="F26" s="62" t="n">
        <v>26.055</v>
      </c>
      <c r="G26" s="65" t="n">
        <f aca="false">AVERAGE(B26:F26)</f>
        <v>26.2344</v>
      </c>
      <c r="H26" s="65" t="n">
        <f aca="false">MAX(B26:F26)-MIN(B26:F26)</f>
        <v>0.417000000000002</v>
      </c>
      <c r="J26" s="64" t="n">
        <f aca="false">C$40</f>
        <v>26.2752239583333</v>
      </c>
      <c r="K26" s="64" t="n">
        <f aca="false">C$41</f>
        <v>26.0642583333333</v>
      </c>
      <c r="L26" s="64" t="n">
        <f aca="false">C$42</f>
        <v>25.8532927083333</v>
      </c>
      <c r="M26" s="64" t="n">
        <f aca="false">C$44</f>
        <v>0.772931250000001</v>
      </c>
      <c r="N26" s="64" t="n">
        <f aca="false">C$45</f>
        <v>0.365625000000001</v>
      </c>
    </row>
    <row r="27" customFormat="false" ht="15" hidden="false" customHeight="true" outlineLevel="0" collapsed="false">
      <c r="A27" s="12" t="s">
        <v>248</v>
      </c>
      <c r="B27" s="62" t="n">
        <v>26.407</v>
      </c>
      <c r="C27" s="62" t="n">
        <v>26.141</v>
      </c>
      <c r="D27" s="62" t="n">
        <v>26.027</v>
      </c>
      <c r="E27" s="62" t="n">
        <v>25.917</v>
      </c>
      <c r="F27" s="62" t="n">
        <v>26.093</v>
      </c>
      <c r="G27" s="65" t="n">
        <f aca="false">AVERAGE(B27:F27)</f>
        <v>26.117</v>
      </c>
      <c r="H27" s="65" t="n">
        <f aca="false">MAX(B27:F27)-MIN(B27:F27)</f>
        <v>0.489999999999998</v>
      </c>
      <c r="J27" s="64" t="n">
        <f aca="false">C$40</f>
        <v>26.2752239583333</v>
      </c>
      <c r="K27" s="64" t="n">
        <f aca="false">C$41</f>
        <v>26.0642583333333</v>
      </c>
      <c r="L27" s="64" t="n">
        <f aca="false">C$42</f>
        <v>25.8532927083333</v>
      </c>
      <c r="M27" s="64" t="n">
        <f aca="false">C$44</f>
        <v>0.772931250000001</v>
      </c>
      <c r="N27" s="64" t="n">
        <f aca="false">C$45</f>
        <v>0.365625000000001</v>
      </c>
    </row>
    <row r="28" customFormat="false" ht="15" hidden="false" customHeight="true" outlineLevel="0" collapsed="false">
      <c r="A28" s="12" t="s">
        <v>249</v>
      </c>
      <c r="B28" s="62" t="n">
        <v>26.376</v>
      </c>
      <c r="C28" s="62" t="n">
        <v>26.267</v>
      </c>
      <c r="D28" s="62" t="n">
        <v>26.244</v>
      </c>
      <c r="E28" s="62" t="n">
        <v>25.692</v>
      </c>
      <c r="F28" s="62" t="n">
        <v>26.248</v>
      </c>
      <c r="G28" s="65" t="n">
        <f aca="false">AVERAGE(B28:F28)</f>
        <v>26.1654</v>
      </c>
      <c r="H28" s="65" t="n">
        <f aca="false">MAX(B28:F28)-MIN(B28:F28)</f>
        <v>0.684000000000001</v>
      </c>
      <c r="J28" s="64" t="n">
        <f aca="false">C$40</f>
        <v>26.2752239583333</v>
      </c>
      <c r="K28" s="64" t="n">
        <f aca="false">C$41</f>
        <v>26.0642583333333</v>
      </c>
      <c r="L28" s="64" t="n">
        <f aca="false">C$42</f>
        <v>25.8532927083333</v>
      </c>
      <c r="M28" s="64" t="n">
        <f aca="false">C$44</f>
        <v>0.772931250000001</v>
      </c>
      <c r="N28" s="64" t="n">
        <f aca="false">C$45</f>
        <v>0.365625000000001</v>
      </c>
    </row>
    <row r="29" customFormat="false" ht="15" hidden="false" customHeight="true" outlineLevel="0" collapsed="false">
      <c r="A29" s="12" t="s">
        <v>250</v>
      </c>
      <c r="B29" s="62" t="n">
        <v>26.22</v>
      </c>
      <c r="C29" s="62" t="n">
        <v>26.021</v>
      </c>
      <c r="D29" s="62" t="n">
        <v>26.007</v>
      </c>
      <c r="E29" s="62" t="n">
        <v>26.12</v>
      </c>
      <c r="F29" s="62" t="n">
        <v>26.43</v>
      </c>
      <c r="G29" s="65" t="n">
        <f aca="false">AVERAGE(B29:F29)</f>
        <v>26.1596</v>
      </c>
      <c r="H29" s="65" t="n">
        <f aca="false">MAX(B29:F29)-MIN(B29:F29)</f>
        <v>0.422999999999998</v>
      </c>
      <c r="J29" s="64" t="n">
        <f aca="false">C$40</f>
        <v>26.2752239583333</v>
      </c>
      <c r="K29" s="64" t="n">
        <f aca="false">C$41</f>
        <v>26.0642583333333</v>
      </c>
      <c r="L29" s="64" t="n">
        <f aca="false">C$42</f>
        <v>25.8532927083333</v>
      </c>
      <c r="M29" s="64" t="n">
        <f aca="false">C$44</f>
        <v>0.772931250000001</v>
      </c>
      <c r="N29" s="64" t="n">
        <f aca="false">C$45</f>
        <v>0.365625000000001</v>
      </c>
    </row>
    <row r="30" customFormat="false" ht="15" hidden="false" customHeight="true" outlineLevel="0" collapsed="false">
      <c r="A30" s="12" t="s">
        <v>251</v>
      </c>
      <c r="B30" s="62" t="n">
        <v>25.93</v>
      </c>
      <c r="C30" s="62" t="n">
        <v>26.043</v>
      </c>
      <c r="D30" s="62" t="n">
        <v>26.365</v>
      </c>
      <c r="E30" s="62" t="n">
        <v>26.04</v>
      </c>
      <c r="F30" s="62" t="n">
        <v>26.054</v>
      </c>
      <c r="G30" s="65" t="n">
        <f aca="false">AVERAGE(B30:F30)</f>
        <v>26.0864</v>
      </c>
      <c r="H30" s="65" t="n">
        <f aca="false">MAX(B30:F30)-MIN(B30:F30)</f>
        <v>0.434999999999999</v>
      </c>
      <c r="J30" s="64" t="n">
        <f aca="false">C$40</f>
        <v>26.2752239583333</v>
      </c>
      <c r="K30" s="64" t="n">
        <f aca="false">C$41</f>
        <v>26.0642583333333</v>
      </c>
      <c r="L30" s="64" t="n">
        <f aca="false">C$42</f>
        <v>25.8532927083333</v>
      </c>
      <c r="M30" s="64" t="n">
        <f aca="false">C$44</f>
        <v>0.772931250000001</v>
      </c>
      <c r="N30" s="64" t="n">
        <f aca="false">C$45</f>
        <v>0.365625000000001</v>
      </c>
    </row>
    <row r="31" customFormat="false" ht="15" hidden="false" customHeight="true" outlineLevel="0" collapsed="false">
      <c r="A31" s="12" t="s">
        <v>252</v>
      </c>
      <c r="B31" s="62" t="n">
        <v>26.138</v>
      </c>
      <c r="C31" s="62" t="n">
        <v>25.897</v>
      </c>
      <c r="D31" s="62" t="n">
        <v>26.16</v>
      </c>
      <c r="E31" s="62" t="n">
        <v>25.902</v>
      </c>
      <c r="F31" s="62" t="n">
        <v>26.279</v>
      </c>
      <c r="G31" s="65" t="n">
        <f aca="false">AVERAGE(B31:F31)</f>
        <v>26.0752</v>
      </c>
      <c r="H31" s="65" t="n">
        <f aca="false">MAX(B31:F31)-MIN(B31:F31)</f>
        <v>0.382000000000001</v>
      </c>
      <c r="J31" s="64" t="n">
        <f aca="false">C$40</f>
        <v>26.2752239583333</v>
      </c>
      <c r="K31" s="64" t="n">
        <f aca="false">C$41</f>
        <v>26.0642583333333</v>
      </c>
      <c r="L31" s="64" t="n">
        <f aca="false">C$42</f>
        <v>25.8532927083333</v>
      </c>
      <c r="M31" s="64" t="n">
        <f aca="false">C$44</f>
        <v>0.772931250000001</v>
      </c>
      <c r="N31" s="64" t="n">
        <f aca="false">C$45</f>
        <v>0.365625000000001</v>
      </c>
    </row>
    <row r="32" customFormat="false" ht="15" hidden="false" customHeight="true" outlineLevel="0" collapsed="false">
      <c r="J32" s="64" t="n">
        <f aca="false">C$40</f>
        <v>26.2752239583333</v>
      </c>
      <c r="K32" s="64" t="n">
        <f aca="false">C$41</f>
        <v>26.0642583333333</v>
      </c>
      <c r="L32" s="64" t="n">
        <f aca="false">C$42</f>
        <v>25.8532927083333</v>
      </c>
      <c r="M32" s="64" t="n">
        <f aca="false">C$44</f>
        <v>0.772931250000001</v>
      </c>
      <c r="N32" s="64" t="n">
        <f aca="false">C$45</f>
        <v>0.365625000000001</v>
      </c>
    </row>
    <row r="33" customFormat="false" ht="15" hidden="false" customHeight="true" outlineLevel="0" collapsed="false">
      <c r="A33" s="66" t="s">
        <v>253</v>
      </c>
      <c r="B33" s="66"/>
    </row>
    <row r="34" customFormat="false" ht="15" hidden="false" customHeight="true" outlineLevel="0" collapsed="false">
      <c r="A34" s="24" t="s">
        <v>254</v>
      </c>
      <c r="B34" s="24"/>
      <c r="C34" s="67" t="n">
        <f aca="false">AVERAGE(G8:G32)</f>
        <v>26.0642583333333</v>
      </c>
      <c r="D34" s="18" t="s">
        <v>255</v>
      </c>
      <c r="E34" s="18"/>
      <c r="F34" s="18"/>
    </row>
    <row r="35" customFormat="false" ht="15" hidden="false" customHeight="true" outlineLevel="0" collapsed="false">
      <c r="A35" s="24" t="s">
        <v>256</v>
      </c>
      <c r="B35" s="24"/>
      <c r="C35" s="67" t="n">
        <f aca="false">AVERAGE(H8:H32)</f>
        <v>0.365625000000001</v>
      </c>
      <c r="D35" s="18" t="s">
        <v>257</v>
      </c>
      <c r="E35" s="18"/>
      <c r="F35" s="18"/>
    </row>
    <row r="36" customFormat="false" ht="15" hidden="false" customHeight="true" outlineLevel="0" collapsed="false">
      <c r="A36" s="24" t="s">
        <v>258</v>
      </c>
      <c r="B36" s="24"/>
      <c r="C36" s="63" t="n">
        <v>0.577</v>
      </c>
      <c r="D36" s="18" t="s">
        <v>259</v>
      </c>
      <c r="E36" s="18"/>
      <c r="F36" s="18"/>
    </row>
    <row r="37" customFormat="false" ht="15" hidden="false" customHeight="true" outlineLevel="0" collapsed="false">
      <c r="A37" s="24" t="s">
        <v>260</v>
      </c>
      <c r="B37" s="24"/>
      <c r="C37" s="63" t="n">
        <v>0</v>
      </c>
      <c r="D37" s="18" t="s">
        <v>259</v>
      </c>
      <c r="E37" s="18"/>
      <c r="F37" s="18"/>
    </row>
    <row r="38" customFormat="false" ht="15" hidden="false" customHeight="true" outlineLevel="0" collapsed="false">
      <c r="A38" s="24" t="s">
        <v>261</v>
      </c>
      <c r="B38" s="24"/>
      <c r="C38" s="63" t="n">
        <v>2.114</v>
      </c>
      <c r="D38" s="18" t="s">
        <v>259</v>
      </c>
      <c r="E38" s="18"/>
      <c r="F38" s="18"/>
    </row>
    <row r="39" customFormat="false" ht="15" hidden="false" customHeight="true" outlineLevel="0" collapsed="false">
      <c r="A39" s="13"/>
      <c r="B39" s="13"/>
      <c r="C39" s="68"/>
      <c r="D39" s="18"/>
      <c r="E39" s="18"/>
      <c r="F39" s="18"/>
    </row>
    <row r="40" customFormat="false" ht="15" hidden="false" customHeight="true" outlineLevel="0" collapsed="false">
      <c r="A40" s="24" t="s">
        <v>262</v>
      </c>
      <c r="B40" s="24"/>
      <c r="C40" s="67" t="n">
        <f aca="false">C34+C36*C35</f>
        <v>26.2752239583333</v>
      </c>
      <c r="D40" s="18" t="s">
        <v>263</v>
      </c>
      <c r="E40" s="18"/>
      <c r="F40" s="18"/>
    </row>
    <row r="41" customFormat="false" ht="15" hidden="false" customHeight="true" outlineLevel="0" collapsed="false">
      <c r="A41" s="24" t="s">
        <v>264</v>
      </c>
      <c r="B41" s="24"/>
      <c r="C41" s="67" t="n">
        <f aca="false">C34</f>
        <v>26.0642583333333</v>
      </c>
      <c r="D41" s="18" t="s">
        <v>265</v>
      </c>
      <c r="E41" s="18"/>
      <c r="F41" s="18"/>
    </row>
    <row r="42" customFormat="false" ht="15" hidden="false" customHeight="true" outlineLevel="0" collapsed="false">
      <c r="A42" s="24" t="s">
        <v>266</v>
      </c>
      <c r="B42" s="24"/>
      <c r="C42" s="67" t="n">
        <f aca="false">C34-C36*C35</f>
        <v>25.8532927083333</v>
      </c>
      <c r="D42" s="18" t="s">
        <v>267</v>
      </c>
      <c r="E42" s="18"/>
      <c r="F42" s="18"/>
    </row>
    <row r="43" customFormat="false" ht="15" hidden="false" customHeight="true" outlineLevel="0" collapsed="false">
      <c r="A43" s="13"/>
      <c r="B43" s="13"/>
      <c r="C43" s="68"/>
      <c r="D43" s="18"/>
      <c r="E43" s="18"/>
      <c r="F43" s="18"/>
    </row>
    <row r="44" customFormat="false" ht="15" hidden="false" customHeight="true" outlineLevel="0" collapsed="false">
      <c r="A44" s="24" t="s">
        <v>268</v>
      </c>
      <c r="B44" s="24"/>
      <c r="C44" s="67" t="n">
        <f aca="false">C38*C35</f>
        <v>0.772931250000001</v>
      </c>
      <c r="D44" s="18" t="s">
        <v>269</v>
      </c>
      <c r="E44" s="18"/>
      <c r="F44" s="18"/>
    </row>
    <row r="45" customFormat="false" ht="15" hidden="false" customHeight="true" outlineLevel="0" collapsed="false">
      <c r="A45" s="24" t="s">
        <v>270</v>
      </c>
      <c r="B45" s="24"/>
      <c r="C45" s="67" t="n">
        <f aca="false">C35</f>
        <v>0.365625000000001</v>
      </c>
      <c r="D45" s="18" t="s">
        <v>271</v>
      </c>
      <c r="E45" s="18"/>
      <c r="F45" s="18"/>
    </row>
    <row r="46" customFormat="false" ht="15" hidden="false" customHeight="true" outlineLevel="0" collapsed="false">
      <c r="A46" s="24" t="s">
        <v>272</v>
      </c>
      <c r="B46" s="24"/>
      <c r="C46" s="67" t="n">
        <f aca="false">C37*C35</f>
        <v>0</v>
      </c>
      <c r="D46" s="18" t="s">
        <v>273</v>
      </c>
      <c r="E46" s="18"/>
      <c r="F46" s="18"/>
    </row>
    <row r="48" customFormat="false" ht="15" hidden="false" customHeight="true" outlineLevel="0" collapsed="false">
      <c r="A48" s="66" t="s">
        <v>274</v>
      </c>
      <c r="B48" s="66"/>
      <c r="C48" s="66"/>
      <c r="D48" s="66"/>
      <c r="E48" s="66"/>
      <c r="F48" s="66"/>
      <c r="G48" s="66"/>
      <c r="H48" s="66"/>
    </row>
    <row r="49" customFormat="false" ht="15" hidden="false" customHeight="true" outlineLevel="0" collapsed="false">
      <c r="A49" s="45" t="s">
        <v>275</v>
      </c>
      <c r="B49" s="45"/>
      <c r="C49" s="45"/>
      <c r="D49" s="45"/>
      <c r="E49" s="45"/>
      <c r="F49" s="45"/>
      <c r="G49" s="45"/>
      <c r="H49" s="45"/>
    </row>
    <row r="50" customFormat="false" ht="23.25" hidden="false" customHeight="true" outlineLevel="0" collapsed="false">
      <c r="A50" s="45" t="s">
        <v>276</v>
      </c>
      <c r="B50" s="45"/>
      <c r="C50" s="45"/>
      <c r="D50" s="45"/>
      <c r="E50" s="45"/>
      <c r="F50" s="45"/>
      <c r="G50" s="45"/>
      <c r="H50" s="45"/>
    </row>
    <row r="51" customFormat="false" ht="15" hidden="false" customHeight="true" outlineLevel="0" collapsed="false">
      <c r="A51" s="45" t="s">
        <v>277</v>
      </c>
      <c r="B51" s="45"/>
      <c r="C51" s="45"/>
      <c r="D51" s="45"/>
      <c r="E51" s="45"/>
      <c r="F51" s="45"/>
      <c r="G51" s="45"/>
      <c r="H51" s="45"/>
    </row>
    <row r="52" customFormat="false" ht="15" hidden="false" customHeight="true" outlineLevel="0" collapsed="false">
      <c r="A52" s="45" t="s">
        <v>278</v>
      </c>
      <c r="B52" s="45"/>
      <c r="C52" s="45"/>
      <c r="D52" s="45"/>
      <c r="E52" s="45"/>
      <c r="F52" s="45"/>
      <c r="G52" s="45"/>
      <c r="H52" s="45"/>
    </row>
  </sheetData>
  <mergeCells count="35">
    <mergeCell ref="A1:N1"/>
    <mergeCell ref="A3:N3"/>
    <mergeCell ref="A4:N4"/>
    <mergeCell ref="A33:B33"/>
    <mergeCell ref="A34:B34"/>
    <mergeCell ref="D34:F34"/>
    <mergeCell ref="A35:B35"/>
    <mergeCell ref="D35:F35"/>
    <mergeCell ref="A36:B36"/>
    <mergeCell ref="D36:F36"/>
    <mergeCell ref="A37:B37"/>
    <mergeCell ref="D37:F37"/>
    <mergeCell ref="A38:B38"/>
    <mergeCell ref="D38:F38"/>
    <mergeCell ref="A39:B39"/>
    <mergeCell ref="D39:F39"/>
    <mergeCell ref="A40:B40"/>
    <mergeCell ref="D40:F40"/>
    <mergeCell ref="A41:B41"/>
    <mergeCell ref="D41:F41"/>
    <mergeCell ref="A42:B42"/>
    <mergeCell ref="D42:F42"/>
    <mergeCell ref="A43:B43"/>
    <mergeCell ref="D43:F43"/>
    <mergeCell ref="A44:B44"/>
    <mergeCell ref="D44:F44"/>
    <mergeCell ref="A45:B45"/>
    <mergeCell ref="D45:F45"/>
    <mergeCell ref="A46:B46"/>
    <mergeCell ref="D46:F46"/>
    <mergeCell ref="A48:H48"/>
    <mergeCell ref="A49:H49"/>
    <mergeCell ref="A50:H50"/>
    <mergeCell ref="A51:H51"/>
    <mergeCell ref="A52:H5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7030A0"/>
    <pageSetUpPr fitToPage="false"/>
  </sheetPr>
  <dimension ref="A1:H3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8"/>
    <col collapsed="false" customWidth="true" hidden="false" outlineLevel="0" max="2" min="2" style="1" width="16"/>
    <col collapsed="false" customWidth="true" hidden="false" outlineLevel="0" max="8" min="3" style="1" width="18"/>
  </cols>
  <sheetData>
    <row r="1" customFormat="false" ht="34.5" hidden="false" customHeight="true" outlineLevel="0" collapsed="false">
      <c r="A1" s="2" t="s">
        <v>279</v>
      </c>
      <c r="B1" s="2"/>
      <c r="C1" s="2"/>
      <c r="D1" s="2"/>
      <c r="E1" s="2"/>
      <c r="F1" s="2"/>
      <c r="G1" s="2"/>
      <c r="H1" s="2"/>
    </row>
    <row r="3" customFormat="false" ht="15" hidden="false" customHeight="true" outlineLevel="0" collapsed="false">
      <c r="A3" s="10" t="s">
        <v>280</v>
      </c>
      <c r="B3" s="10"/>
      <c r="C3" s="10"/>
      <c r="D3" s="10"/>
      <c r="E3" s="10"/>
      <c r="F3" s="10"/>
      <c r="G3" s="10"/>
      <c r="H3" s="10"/>
    </row>
    <row r="5" customFormat="false" ht="15" hidden="false" customHeight="true" outlineLevel="0" collapsed="false">
      <c r="A5" s="66" t="s">
        <v>281</v>
      </c>
      <c r="B5" s="66"/>
    </row>
    <row r="6" customFormat="false" ht="15" hidden="false" customHeight="true" outlineLevel="0" collapsed="false">
      <c r="A6" s="24" t="s">
        <v>282</v>
      </c>
      <c r="B6" s="63" t="n">
        <v>26</v>
      </c>
      <c r="C6" s="51" t="s">
        <v>283</v>
      </c>
      <c r="D6" s="18" t="s">
        <v>284</v>
      </c>
      <c r="E6" s="18"/>
      <c r="F6" s="18"/>
    </row>
    <row r="7" customFormat="false" ht="15" hidden="false" customHeight="true" outlineLevel="0" collapsed="false">
      <c r="A7" s="24" t="s">
        <v>285</v>
      </c>
      <c r="B7" s="63" t="n">
        <v>26.5</v>
      </c>
      <c r="C7" s="51" t="s">
        <v>283</v>
      </c>
      <c r="D7" s="18" t="s">
        <v>286</v>
      </c>
      <c r="E7" s="18"/>
      <c r="F7" s="18"/>
    </row>
    <row r="8" customFormat="false" ht="15" hidden="false" customHeight="true" outlineLevel="0" collapsed="false">
      <c r="A8" s="24" t="s">
        <v>287</v>
      </c>
      <c r="B8" s="63" t="n">
        <v>25.5</v>
      </c>
      <c r="C8" s="51" t="s">
        <v>283</v>
      </c>
      <c r="D8" s="18" t="s">
        <v>288</v>
      </c>
      <c r="E8" s="18"/>
      <c r="F8" s="18"/>
    </row>
    <row r="9" customFormat="false" ht="15" hidden="false" customHeight="true" outlineLevel="0" collapsed="false">
      <c r="A9" s="24" t="s">
        <v>289</v>
      </c>
      <c r="B9" s="63" t="n">
        <v>26.12</v>
      </c>
      <c r="C9" s="51" t="s">
        <v>283</v>
      </c>
      <c r="D9" s="18" t="s">
        <v>290</v>
      </c>
      <c r="E9" s="18"/>
      <c r="F9" s="18"/>
    </row>
    <row r="10" customFormat="false" ht="15" hidden="false" customHeight="true" outlineLevel="0" collapsed="false">
      <c r="A10" s="24" t="s">
        <v>291</v>
      </c>
      <c r="B10" s="63" t="n">
        <v>0.18</v>
      </c>
      <c r="C10" s="51" t="s">
        <v>283</v>
      </c>
      <c r="D10" s="18" t="s">
        <v>292</v>
      </c>
      <c r="E10" s="18"/>
      <c r="F10" s="18"/>
    </row>
    <row r="13" customFormat="false" ht="15" hidden="false" customHeight="true" outlineLevel="0" collapsed="false">
      <c r="A13" s="66" t="s">
        <v>293</v>
      </c>
      <c r="B13" s="66"/>
    </row>
    <row r="14" customFormat="false" ht="15" hidden="false" customHeight="true" outlineLevel="0" collapsed="false">
      <c r="A14" s="24" t="s">
        <v>294</v>
      </c>
      <c r="B14" s="63"/>
      <c r="C14" s="18" t="s">
        <v>295</v>
      </c>
      <c r="D14" s="69" t="n">
        <f aca="false">(B7-B8)/(6*B10)</f>
        <v>0.925925925925926</v>
      </c>
      <c r="E14" s="18" t="s">
        <v>296</v>
      </c>
      <c r="F14" s="18"/>
      <c r="G14" s="18"/>
    </row>
    <row r="15" customFormat="false" ht="15" hidden="false" customHeight="true" outlineLevel="0" collapsed="false">
      <c r="A15" s="13"/>
    </row>
    <row r="16" customFormat="false" ht="26.25" hidden="false" customHeight="true" outlineLevel="0" collapsed="false">
      <c r="A16" s="24" t="s">
        <v>297</v>
      </c>
      <c r="B16" s="63"/>
      <c r="C16" s="18" t="s">
        <v>295</v>
      </c>
      <c r="D16" s="69" t="n">
        <f aca="false">(B7-B9)/(3*B10)</f>
        <v>0.703703703703702</v>
      </c>
      <c r="E16" s="18" t="s">
        <v>298</v>
      </c>
      <c r="F16" s="18"/>
      <c r="G16" s="18"/>
    </row>
    <row r="17" customFormat="false" ht="15" hidden="false" customHeight="true" outlineLevel="0" collapsed="false">
      <c r="A17" s="24" t="s">
        <v>299</v>
      </c>
      <c r="B17" s="63"/>
      <c r="C17" s="18" t="s">
        <v>295</v>
      </c>
      <c r="D17" s="69" t="n">
        <f aca="false">(B9-B8)/(3*B10)</f>
        <v>1.14814814814815</v>
      </c>
      <c r="E17" s="18" t="s">
        <v>300</v>
      </c>
      <c r="F17" s="18"/>
      <c r="G17" s="18"/>
    </row>
    <row r="18" customFormat="false" ht="15" hidden="false" customHeight="true" outlineLevel="0" collapsed="false">
      <c r="A18" s="24" t="s">
        <v>301</v>
      </c>
      <c r="B18" s="63"/>
      <c r="C18" s="18" t="s">
        <v>295</v>
      </c>
      <c r="D18" s="69" t="n">
        <f aca="false">MIN(B16,B17)</f>
        <v>0</v>
      </c>
      <c r="E18" s="18" t="s">
        <v>302</v>
      </c>
      <c r="F18" s="18"/>
      <c r="G18" s="18"/>
    </row>
    <row r="21" customFormat="false" ht="15" hidden="false" customHeight="true" outlineLevel="0" collapsed="false">
      <c r="A21" s="66" t="s">
        <v>303</v>
      </c>
      <c r="B21" s="66"/>
      <c r="C21" s="66"/>
      <c r="D21" s="66"/>
      <c r="E21" s="66"/>
      <c r="F21" s="66"/>
      <c r="G21" s="66"/>
      <c r="H21" s="66"/>
    </row>
    <row r="22" customFormat="false" ht="27.75" hidden="false" customHeight="true" outlineLevel="0" collapsed="false">
      <c r="A22" s="11" t="s">
        <v>304</v>
      </c>
      <c r="B22" s="11" t="s">
        <v>305</v>
      </c>
      <c r="C22" s="11" t="s">
        <v>306</v>
      </c>
      <c r="D22" s="11" t="s">
        <v>307</v>
      </c>
      <c r="E22" s="11" t="s">
        <v>308</v>
      </c>
      <c r="F22" s="11" t="s">
        <v>309</v>
      </c>
    </row>
    <row r="23" customFormat="false" ht="27.75" hidden="false" customHeight="true" outlineLevel="0" collapsed="false">
      <c r="A23" s="70" t="s">
        <v>310</v>
      </c>
      <c r="B23" s="70" t="s">
        <v>311</v>
      </c>
      <c r="C23" s="70" t="s">
        <v>312</v>
      </c>
      <c r="D23" s="70" t="s">
        <v>313</v>
      </c>
      <c r="E23" s="70" t="s">
        <v>314</v>
      </c>
      <c r="F23" s="70" t="s">
        <v>315</v>
      </c>
    </row>
    <row r="24" customFormat="false" ht="27.75" hidden="false" customHeight="true" outlineLevel="0" collapsed="false">
      <c r="A24" s="71" t="s">
        <v>316</v>
      </c>
      <c r="B24" s="71" t="s">
        <v>317</v>
      </c>
      <c r="C24" s="71" t="s">
        <v>318</v>
      </c>
      <c r="D24" s="71" t="s">
        <v>319</v>
      </c>
      <c r="E24" s="71" t="s">
        <v>320</v>
      </c>
      <c r="F24" s="71" t="s">
        <v>321</v>
      </c>
    </row>
    <row r="25" customFormat="false" ht="27.75" hidden="false" customHeight="true" outlineLevel="0" collapsed="false">
      <c r="A25" s="72" t="s">
        <v>322</v>
      </c>
      <c r="B25" s="72" t="s">
        <v>323</v>
      </c>
      <c r="C25" s="72" t="s">
        <v>324</v>
      </c>
      <c r="D25" s="72" t="s">
        <v>325</v>
      </c>
      <c r="E25" s="72" t="s">
        <v>326</v>
      </c>
      <c r="F25" s="72" t="s">
        <v>327</v>
      </c>
    </row>
    <row r="26" customFormat="false" ht="27.75" hidden="false" customHeight="true" outlineLevel="0" collapsed="false">
      <c r="A26" s="72" t="s">
        <v>328</v>
      </c>
      <c r="B26" s="72" t="s">
        <v>329</v>
      </c>
      <c r="C26" s="72" t="s">
        <v>330</v>
      </c>
      <c r="D26" s="72" t="s">
        <v>331</v>
      </c>
      <c r="E26" s="72" t="s">
        <v>332</v>
      </c>
      <c r="F26" s="72" t="s">
        <v>333</v>
      </c>
    </row>
    <row r="27" customFormat="false" ht="27.75" hidden="false" customHeight="true" outlineLevel="0" collapsed="false">
      <c r="A27" s="72" t="s">
        <v>334</v>
      </c>
      <c r="B27" s="72" t="s">
        <v>335</v>
      </c>
      <c r="C27" s="72" t="s">
        <v>336</v>
      </c>
      <c r="D27" s="72" t="s">
        <v>337</v>
      </c>
      <c r="E27" s="72" t="s">
        <v>338</v>
      </c>
      <c r="F27" s="72" t="s">
        <v>339</v>
      </c>
    </row>
    <row r="29" customFormat="false" ht="15" hidden="false" customHeight="true" outlineLevel="0" collapsed="false">
      <c r="A29" s="66" t="s">
        <v>340</v>
      </c>
      <c r="B29" s="66"/>
      <c r="C29" s="66"/>
      <c r="D29" s="66"/>
      <c r="E29" s="66"/>
      <c r="F29" s="66"/>
      <c r="G29" s="66"/>
      <c r="H29" s="66"/>
    </row>
    <row r="30" customFormat="false" ht="15" hidden="false" customHeight="true" outlineLevel="0" collapsed="false">
      <c r="A30" s="45" t="s">
        <v>341</v>
      </c>
      <c r="B30" s="45"/>
      <c r="C30" s="45"/>
      <c r="D30" s="45"/>
      <c r="E30" s="45"/>
      <c r="F30" s="45"/>
      <c r="G30" s="45"/>
      <c r="H30" s="45"/>
    </row>
    <row r="31" customFormat="false" ht="15" hidden="false" customHeight="true" outlineLevel="0" collapsed="false">
      <c r="A31" s="45" t="s">
        <v>342</v>
      </c>
      <c r="B31" s="45"/>
      <c r="C31" s="45"/>
      <c r="D31" s="45"/>
      <c r="E31" s="45"/>
      <c r="F31" s="45"/>
      <c r="G31" s="45"/>
      <c r="H31" s="45"/>
    </row>
    <row r="32" customFormat="false" ht="15" hidden="false" customHeight="true" outlineLevel="0" collapsed="false">
      <c r="A32" s="45" t="s">
        <v>343</v>
      </c>
      <c r="B32" s="45"/>
      <c r="C32" s="45"/>
      <c r="D32" s="45"/>
      <c r="E32" s="45"/>
      <c r="F32" s="45"/>
      <c r="G32" s="45"/>
      <c r="H32" s="45"/>
    </row>
    <row r="33" customFormat="false" ht="15" hidden="false" customHeight="true" outlineLevel="0" collapsed="false">
      <c r="A33" s="45" t="s">
        <v>344</v>
      </c>
      <c r="B33" s="45"/>
      <c r="C33" s="45"/>
      <c r="D33" s="45"/>
      <c r="E33" s="45"/>
      <c r="F33" s="45"/>
      <c r="G33" s="45"/>
      <c r="H33" s="45"/>
    </row>
    <row r="34" customFormat="false" ht="15" hidden="false" customHeight="true" outlineLevel="0" collapsed="false">
      <c r="A34" s="45" t="s">
        <v>345</v>
      </c>
      <c r="B34" s="45"/>
      <c r="C34" s="45"/>
      <c r="D34" s="45"/>
      <c r="E34" s="45"/>
      <c r="F34" s="45"/>
      <c r="G34" s="45"/>
      <c r="H34" s="45"/>
    </row>
  </sheetData>
  <mergeCells count="20">
    <mergeCell ref="A1:H1"/>
    <mergeCell ref="A3:H3"/>
    <mergeCell ref="A5:B5"/>
    <mergeCell ref="D6:F6"/>
    <mergeCell ref="D7:F7"/>
    <mergeCell ref="D8:F8"/>
    <mergeCell ref="D9:F9"/>
    <mergeCell ref="D10:F10"/>
    <mergeCell ref="A13:B13"/>
    <mergeCell ref="E14:G14"/>
    <mergeCell ref="E16:G16"/>
    <mergeCell ref="E17:G17"/>
    <mergeCell ref="E18:G18"/>
    <mergeCell ref="A21:H21"/>
    <mergeCell ref="A29:H29"/>
    <mergeCell ref="A30:H30"/>
    <mergeCell ref="A31:H31"/>
    <mergeCell ref="A32:H32"/>
    <mergeCell ref="A33:H33"/>
    <mergeCell ref="A34:H3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C000"/>
    <pageSetUpPr fitToPage="false"/>
  </sheetPr>
  <dimension ref="A1:H2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5"/>
    <col collapsed="false" customWidth="true" hidden="false" outlineLevel="0" max="2" min="2" style="1" width="22"/>
    <col collapsed="false" customWidth="true" hidden="false" outlineLevel="0" max="3" min="3" style="1" width="35"/>
    <col collapsed="false" customWidth="true" hidden="false" outlineLevel="0" max="4" min="4" style="1" width="15"/>
    <col collapsed="false" customWidth="true" hidden="false" outlineLevel="0" max="5" min="5" style="1" width="20"/>
    <col collapsed="false" customWidth="true" hidden="false" outlineLevel="0" max="6" min="6" style="1" width="35"/>
    <col collapsed="false" customWidth="true" hidden="false" outlineLevel="0" max="7" min="7" style="1" width="15"/>
    <col collapsed="false" customWidth="true" hidden="false" outlineLevel="0" max="8" min="8" style="1" width="20"/>
  </cols>
  <sheetData>
    <row r="1" customFormat="false" ht="34.5" hidden="false" customHeight="true" outlineLevel="0" collapsed="false">
      <c r="A1" s="2" t="s">
        <v>346</v>
      </c>
      <c r="B1" s="2"/>
      <c r="C1" s="2"/>
      <c r="D1" s="2"/>
      <c r="E1" s="2"/>
      <c r="F1" s="2"/>
      <c r="G1" s="2"/>
      <c r="H1" s="2"/>
    </row>
    <row r="3" customFormat="false" ht="15" hidden="false" customHeight="true" outlineLevel="0" collapsed="false">
      <c r="A3" s="10" t="s">
        <v>347</v>
      </c>
      <c r="B3" s="10"/>
      <c r="C3" s="10"/>
      <c r="D3" s="10"/>
      <c r="E3" s="10"/>
      <c r="F3" s="10"/>
      <c r="G3" s="10"/>
      <c r="H3" s="10"/>
    </row>
    <row r="5" customFormat="false" ht="15" hidden="false" customHeight="true" outlineLevel="0" collapsed="false">
      <c r="A5" s="73" t="s">
        <v>348</v>
      </c>
      <c r="B5" s="73"/>
      <c r="C5" s="73"/>
      <c r="D5" s="73"/>
      <c r="E5" s="73"/>
      <c r="F5" s="73"/>
      <c r="G5" s="73"/>
      <c r="H5" s="73"/>
    </row>
    <row r="7" customFormat="false" ht="26.25" hidden="false" customHeight="true" outlineLevel="0" collapsed="false">
      <c r="A7" s="11" t="s">
        <v>40</v>
      </c>
      <c r="B7" s="11" t="s">
        <v>349</v>
      </c>
      <c r="C7" s="11" t="s">
        <v>350</v>
      </c>
      <c r="D7" s="11" t="s">
        <v>351</v>
      </c>
      <c r="E7" s="11" t="s">
        <v>352</v>
      </c>
      <c r="F7" s="11" t="s">
        <v>353</v>
      </c>
      <c r="G7" s="11" t="s">
        <v>354</v>
      </c>
      <c r="H7" s="11" t="s">
        <v>355</v>
      </c>
    </row>
    <row r="8" customFormat="false" ht="34.5" hidden="false" customHeight="true" outlineLevel="0" collapsed="false">
      <c r="A8" s="12" t="n">
        <v>1</v>
      </c>
      <c r="B8" s="74" t="s">
        <v>356</v>
      </c>
      <c r="C8" s="13" t="s">
        <v>357</v>
      </c>
      <c r="D8" s="15"/>
      <c r="E8" s="15"/>
      <c r="F8" s="75" t="s">
        <v>358</v>
      </c>
      <c r="G8" s="76" t="n">
        <v>12</v>
      </c>
      <c r="H8" s="77" t="n">
        <v>0</v>
      </c>
    </row>
    <row r="9" customFormat="false" ht="34.5" hidden="false" customHeight="true" outlineLevel="0" collapsed="false">
      <c r="A9" s="12" t="n">
        <v>2</v>
      </c>
      <c r="B9" s="74" t="s">
        <v>359</v>
      </c>
      <c r="C9" s="13" t="s">
        <v>360</v>
      </c>
      <c r="D9" s="15"/>
      <c r="E9" s="15"/>
      <c r="F9" s="75" t="s">
        <v>361</v>
      </c>
      <c r="G9" s="76" t="n">
        <v>8</v>
      </c>
      <c r="H9" s="78" t="n">
        <v>450</v>
      </c>
    </row>
    <row r="10" customFormat="false" ht="34.5" hidden="false" customHeight="true" outlineLevel="0" collapsed="false">
      <c r="A10" s="12" t="n">
        <v>3</v>
      </c>
      <c r="B10" s="74" t="s">
        <v>362</v>
      </c>
      <c r="C10" s="13" t="s">
        <v>363</v>
      </c>
      <c r="D10" s="15"/>
      <c r="E10" s="15"/>
      <c r="F10" s="75" t="s">
        <v>364</v>
      </c>
      <c r="G10" s="76" t="n">
        <v>240</v>
      </c>
      <c r="H10" s="78" t="n">
        <v>2800</v>
      </c>
    </row>
    <row r="11" customFormat="false" ht="34.5" hidden="false" customHeight="true" outlineLevel="0" collapsed="false">
      <c r="A11" s="12" t="n">
        <v>4</v>
      </c>
      <c r="B11" s="74" t="s">
        <v>365</v>
      </c>
      <c r="C11" s="13" t="s">
        <v>366</v>
      </c>
      <c r="D11" s="15"/>
      <c r="E11" s="15"/>
      <c r="F11" s="75" t="s">
        <v>367</v>
      </c>
      <c r="G11" s="76" t="n">
        <v>15</v>
      </c>
      <c r="H11" s="77" t="n">
        <v>0</v>
      </c>
    </row>
    <row r="12" customFormat="false" ht="34.5" hidden="false" customHeight="true" outlineLevel="0" collapsed="false">
      <c r="A12" s="12" t="n">
        <v>5</v>
      </c>
      <c r="B12" s="74" t="s">
        <v>368</v>
      </c>
      <c r="C12" s="13" t="s">
        <v>369</v>
      </c>
      <c r="D12" s="15"/>
      <c r="E12" s="15"/>
      <c r="F12" s="75" t="s">
        <v>370</v>
      </c>
      <c r="G12" s="76" t="n">
        <v>6</v>
      </c>
      <c r="H12" s="78" t="n">
        <v>180</v>
      </c>
    </row>
    <row r="13" customFormat="false" ht="34.5" hidden="false" customHeight="true" outlineLevel="0" collapsed="false">
      <c r="A13" s="12" t="n">
        <v>6</v>
      </c>
      <c r="B13" s="74" t="s">
        <v>371</v>
      </c>
      <c r="C13" s="13" t="s">
        <v>372</v>
      </c>
      <c r="D13" s="15"/>
      <c r="E13" s="15"/>
      <c r="F13" s="75" t="s">
        <v>373</v>
      </c>
      <c r="G13" s="76" t="n">
        <v>45</v>
      </c>
      <c r="H13" s="78" t="n">
        <v>1200</v>
      </c>
    </row>
    <row r="14" customFormat="false" ht="34.5" hidden="false" customHeight="true" outlineLevel="0" collapsed="false">
      <c r="A14" s="12" t="n">
        <v>7</v>
      </c>
      <c r="B14" s="74" t="s">
        <v>374</v>
      </c>
      <c r="C14" s="13" t="s">
        <v>375</v>
      </c>
      <c r="D14" s="15"/>
      <c r="E14" s="15"/>
      <c r="F14" s="75" t="s">
        <v>376</v>
      </c>
      <c r="G14" s="76" t="n">
        <v>5</v>
      </c>
      <c r="H14" s="78" t="n">
        <v>650</v>
      </c>
    </row>
    <row r="15" customFormat="false" ht="34.5" hidden="false" customHeight="true" outlineLevel="0" collapsed="false">
      <c r="A15" s="12" t="n">
        <v>8</v>
      </c>
      <c r="B15" s="74" t="s">
        <v>377</v>
      </c>
      <c r="C15" s="13" t="s">
        <v>378</v>
      </c>
      <c r="D15" s="15"/>
      <c r="E15" s="15"/>
      <c r="F15" s="75" t="s">
        <v>379</v>
      </c>
      <c r="G15" s="76" t="n">
        <v>8</v>
      </c>
      <c r="H15" s="77" t="n">
        <v>0</v>
      </c>
    </row>
    <row r="16" customFormat="false" ht="34.5" hidden="false" customHeight="true" outlineLevel="0" collapsed="false">
      <c r="A16" s="12" t="n">
        <v>9</v>
      </c>
      <c r="B16" s="74" t="s">
        <v>380</v>
      </c>
      <c r="C16" s="13" t="s">
        <v>381</v>
      </c>
      <c r="D16" s="15"/>
      <c r="E16" s="15"/>
      <c r="F16" s="75" t="s">
        <v>382</v>
      </c>
      <c r="G16" s="76" t="n">
        <v>480</v>
      </c>
      <c r="H16" s="78" t="n">
        <v>15000</v>
      </c>
    </row>
    <row r="17" customFormat="false" ht="34.5" hidden="false" customHeight="true" outlineLevel="0" collapsed="false">
      <c r="A17" s="12" t="n">
        <v>10</v>
      </c>
      <c r="B17" s="74" t="s">
        <v>383</v>
      </c>
      <c r="C17" s="13" t="s">
        <v>384</v>
      </c>
      <c r="D17" s="15"/>
      <c r="E17" s="15"/>
      <c r="F17" s="75" t="s">
        <v>385</v>
      </c>
      <c r="G17" s="76" t="n">
        <v>3</v>
      </c>
      <c r="H17" s="77" t="n">
        <v>0</v>
      </c>
    </row>
    <row r="18" customFormat="false" ht="34.5" hidden="false" customHeight="true" outlineLevel="0" collapsed="false">
      <c r="A18" s="12" t="n">
        <v>11</v>
      </c>
      <c r="B18" s="74" t="s">
        <v>386</v>
      </c>
      <c r="C18" s="13" t="s">
        <v>387</v>
      </c>
      <c r="D18" s="15"/>
      <c r="E18" s="15"/>
      <c r="F18" s="75" t="s">
        <v>388</v>
      </c>
      <c r="G18" s="76" t="n">
        <v>25</v>
      </c>
      <c r="H18" s="78" t="n">
        <v>3200</v>
      </c>
    </row>
    <row r="19" customFormat="false" ht="34.5" hidden="false" customHeight="true" outlineLevel="0" collapsed="false">
      <c r="A19" s="12" t="n">
        <v>12</v>
      </c>
      <c r="B19" s="74" t="s">
        <v>389</v>
      </c>
      <c r="C19" s="13" t="s">
        <v>390</v>
      </c>
      <c r="D19" s="15"/>
      <c r="E19" s="15"/>
      <c r="F19" s="75" t="s">
        <v>391</v>
      </c>
      <c r="G19" s="76" t="n">
        <v>4</v>
      </c>
      <c r="H19" s="77" t="n">
        <v>0</v>
      </c>
    </row>
    <row r="20" customFormat="false" ht="34.5" hidden="false" customHeight="true" outlineLevel="0" collapsed="false">
      <c r="A20" s="12" t="n">
        <v>13</v>
      </c>
      <c r="B20" s="74" t="s">
        <v>392</v>
      </c>
      <c r="C20" s="13" t="s">
        <v>393</v>
      </c>
      <c r="D20" s="15"/>
      <c r="E20" s="15"/>
      <c r="F20" s="75" t="s">
        <v>376</v>
      </c>
      <c r="G20" s="76" t="n">
        <v>10</v>
      </c>
      <c r="H20" s="78" t="n">
        <v>400</v>
      </c>
    </row>
    <row r="21" customFormat="false" ht="34.5" hidden="false" customHeight="true" outlineLevel="0" collapsed="false">
      <c r="A21" s="12" t="n">
        <v>14</v>
      </c>
      <c r="B21" s="74" t="s">
        <v>394</v>
      </c>
      <c r="C21" s="13" t="s">
        <v>395</v>
      </c>
      <c r="D21" s="15"/>
      <c r="E21" s="15"/>
      <c r="F21" s="75" t="s">
        <v>396</v>
      </c>
      <c r="G21" s="76" t="n">
        <v>30</v>
      </c>
      <c r="H21" s="78" t="n">
        <v>850</v>
      </c>
    </row>
    <row r="24" customFormat="false" ht="15" hidden="false" customHeight="true" outlineLevel="0" collapsed="false">
      <c r="A24" s="66" t="s">
        <v>397</v>
      </c>
      <c r="B24" s="66"/>
      <c r="C24" s="66"/>
      <c r="D24" s="66"/>
      <c r="E24" s="66"/>
      <c r="F24" s="66"/>
      <c r="G24" s="66"/>
      <c r="H24" s="66"/>
    </row>
    <row r="25" customFormat="false" ht="17.25" hidden="false" customHeight="true" outlineLevel="0" collapsed="false">
      <c r="B25" s="79" t="s">
        <v>398</v>
      </c>
      <c r="C25" s="80" t="n">
        <f aca="false">SUM(H8:H21)</f>
        <v>24730</v>
      </c>
      <c r="E25" s="66" t="s">
        <v>399</v>
      </c>
      <c r="F25" s="66"/>
      <c r="G25" s="66"/>
      <c r="H25" s="66"/>
    </row>
    <row r="26" customFormat="false" ht="17.25" hidden="false" customHeight="true" outlineLevel="0" collapsed="false">
      <c r="B26" s="79" t="s">
        <v>400</v>
      </c>
      <c r="C26" s="80" t="n">
        <f aca="false">C25*260</f>
        <v>6429800</v>
      </c>
      <c r="E26" s="79" t="s">
        <v>401</v>
      </c>
      <c r="F26" s="81" t="n">
        <v>5000</v>
      </c>
      <c r="G26" s="82" t="s">
        <v>402</v>
      </c>
    </row>
    <row r="27" customFormat="false" ht="15" hidden="false" customHeight="true" outlineLevel="0" collapsed="false">
      <c r="B27" s="79" t="s">
        <v>403</v>
      </c>
      <c r="C27" s="83" t="n">
        <f aca="false">SUMPRODUCT((F8:F21="VA — core process step")+(F8:F21="VA — this creates value")+(F8:F21="VA — creates the product")+(F8:F21="VA — essential to battery function"),G8:G21)</f>
        <v>39</v>
      </c>
      <c r="E27" s="79" t="s">
        <v>404</v>
      </c>
      <c r="F27" s="84" t="n">
        <v>460</v>
      </c>
      <c r="G27" s="82" t="s">
        <v>405</v>
      </c>
    </row>
    <row r="28" customFormat="false" ht="15" hidden="false" customHeight="true" outlineLevel="0" collapsed="false">
      <c r="B28" s="79" t="s">
        <v>406</v>
      </c>
      <c r="C28" s="85" t="n">
        <f aca="false">SUM(G8:G21)</f>
        <v>891</v>
      </c>
      <c r="E28" s="86" t="s">
        <v>407</v>
      </c>
      <c r="F28" s="87"/>
      <c r="G28" s="82" t="s">
        <v>408</v>
      </c>
      <c r="H28" s="88" t="n">
        <f aca="false">F27/F26</f>
        <v>0.092</v>
      </c>
    </row>
    <row r="29" customFormat="false" ht="17.25" hidden="false" customHeight="true" outlineLevel="0" collapsed="false">
      <c r="B29" s="79" t="s">
        <v>409</v>
      </c>
      <c r="C29" s="89" t="n">
        <f aca="false">IFERROR(C27/C28,0)</f>
        <v>0.0437710437710438</v>
      </c>
    </row>
  </sheetData>
  <mergeCells count="5">
    <mergeCell ref="A1:H1"/>
    <mergeCell ref="A3:H3"/>
    <mergeCell ref="A5:H5"/>
    <mergeCell ref="A24:H24"/>
    <mergeCell ref="E25:H2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0000"/>
    <pageSetUpPr fitToPage="false"/>
  </sheetPr>
  <dimension ref="A1:I4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5"/>
    <col collapsed="false" customWidth="true" hidden="false" outlineLevel="0" max="2" min="2" style="1" width="28"/>
    <col collapsed="false" customWidth="true" hidden="false" outlineLevel="0" max="5" min="3" style="1" width="14"/>
    <col collapsed="false" customWidth="true" hidden="false" outlineLevel="0" max="6" min="6" style="1" width="4"/>
    <col collapsed="false" customWidth="true" hidden="false" outlineLevel="0" max="9" min="7" style="1" width="16"/>
  </cols>
  <sheetData>
    <row r="1" customFormat="false" ht="34.5" hidden="false" customHeight="true" outlineLevel="0" collapsed="false">
      <c r="A1" s="2" t="s">
        <v>410</v>
      </c>
      <c r="B1" s="2"/>
      <c r="C1" s="2"/>
      <c r="D1" s="2"/>
      <c r="E1" s="2"/>
      <c r="F1" s="2"/>
      <c r="G1" s="2"/>
      <c r="H1" s="2"/>
      <c r="I1" s="2"/>
    </row>
    <row r="3" customFormat="false" ht="15" hidden="false" customHeight="true" outlineLevel="0" collapsed="false">
      <c r="A3" s="10" t="s">
        <v>411</v>
      </c>
      <c r="B3" s="10"/>
      <c r="C3" s="10"/>
      <c r="D3" s="10"/>
      <c r="E3" s="10"/>
      <c r="F3" s="10"/>
      <c r="G3" s="10"/>
      <c r="H3" s="10"/>
      <c r="I3" s="10"/>
    </row>
    <row r="5" customFormat="false" ht="51.75" hidden="false" customHeight="true" outlineLevel="0" collapsed="false">
      <c r="A5" s="11" t="s">
        <v>40</v>
      </c>
      <c r="B5" s="11" t="s">
        <v>412</v>
      </c>
      <c r="C5" s="11" t="s">
        <v>413</v>
      </c>
      <c r="D5" s="11" t="s">
        <v>414</v>
      </c>
      <c r="E5" s="11" t="s">
        <v>415</v>
      </c>
    </row>
    <row r="6" customFormat="false" ht="24.75" hidden="false" customHeight="true" outlineLevel="0" collapsed="false">
      <c r="A6" s="12" t="n">
        <v>1</v>
      </c>
      <c r="B6" s="13" t="s">
        <v>179</v>
      </c>
      <c r="C6" s="90" t="n">
        <v>347</v>
      </c>
      <c r="D6" s="91"/>
      <c r="E6" s="91"/>
    </row>
    <row r="7" customFormat="false" ht="24.75" hidden="false" customHeight="true" outlineLevel="0" collapsed="false">
      <c r="A7" s="12" t="n">
        <v>2</v>
      </c>
      <c r="B7" s="13" t="s">
        <v>416</v>
      </c>
      <c r="C7" s="90" t="n">
        <v>198</v>
      </c>
      <c r="D7" s="92" t="n">
        <f aca="false">C7/SUM(C$6:C$15)</f>
        <v>0.198</v>
      </c>
      <c r="E7" s="92" t="n">
        <f aca="false">D6+D7</f>
        <v>0.198</v>
      </c>
    </row>
    <row r="8" customFormat="false" ht="24.75" hidden="false" customHeight="true" outlineLevel="0" collapsed="false">
      <c r="A8" s="12" t="n">
        <v>3</v>
      </c>
      <c r="B8" s="13" t="s">
        <v>417</v>
      </c>
      <c r="C8" s="90" t="n">
        <v>156</v>
      </c>
      <c r="D8" s="92" t="n">
        <f aca="false">C8/SUM(C$6:C$15)</f>
        <v>0.156</v>
      </c>
      <c r="E8" s="92" t="n">
        <f aca="false">E7+D8</f>
        <v>0.354</v>
      </c>
    </row>
    <row r="9" customFormat="false" ht="24.75" hidden="false" customHeight="true" outlineLevel="0" collapsed="false">
      <c r="A9" s="12" t="n">
        <v>4</v>
      </c>
      <c r="B9" s="13" t="s">
        <v>418</v>
      </c>
      <c r="C9" s="90" t="n">
        <v>89</v>
      </c>
      <c r="D9" s="92" t="n">
        <f aca="false">C9/SUM(C$6:C$15)</f>
        <v>0.089</v>
      </c>
      <c r="E9" s="92" t="n">
        <f aca="false">E8+D9</f>
        <v>0.443</v>
      </c>
    </row>
    <row r="10" customFormat="false" ht="24.75" hidden="false" customHeight="true" outlineLevel="0" collapsed="false">
      <c r="A10" s="12" t="n">
        <v>5</v>
      </c>
      <c r="B10" s="13" t="s">
        <v>419</v>
      </c>
      <c r="C10" s="90" t="n">
        <v>67</v>
      </c>
      <c r="D10" s="92" t="n">
        <f aca="false">C10/SUM(C$6:C$15)</f>
        <v>0.067</v>
      </c>
      <c r="E10" s="92" t="n">
        <f aca="false">E9+D10</f>
        <v>0.51</v>
      </c>
    </row>
    <row r="11" customFormat="false" ht="24.75" hidden="false" customHeight="true" outlineLevel="0" collapsed="false">
      <c r="A11" s="12" t="n">
        <v>6</v>
      </c>
      <c r="B11" s="13" t="s">
        <v>420</v>
      </c>
      <c r="C11" s="90" t="n">
        <v>45</v>
      </c>
      <c r="D11" s="92" t="n">
        <f aca="false">C11/SUM(C$6:C$15)</f>
        <v>0.045</v>
      </c>
      <c r="E11" s="92" t="n">
        <f aca="false">E10+D11</f>
        <v>0.555</v>
      </c>
    </row>
    <row r="12" customFormat="false" ht="24.75" hidden="false" customHeight="true" outlineLevel="0" collapsed="false">
      <c r="A12" s="12" t="n">
        <v>7</v>
      </c>
      <c r="B12" s="13" t="s">
        <v>421</v>
      </c>
      <c r="C12" s="90" t="n">
        <v>38</v>
      </c>
      <c r="D12" s="92" t="n">
        <f aca="false">C12/SUM(C$6:C$15)</f>
        <v>0.038</v>
      </c>
      <c r="E12" s="92" t="n">
        <f aca="false">E11+D12</f>
        <v>0.593</v>
      </c>
    </row>
    <row r="13" customFormat="false" ht="24.75" hidden="false" customHeight="true" outlineLevel="0" collapsed="false">
      <c r="A13" s="12" t="n">
        <v>8</v>
      </c>
      <c r="B13" s="13" t="s">
        <v>422</v>
      </c>
      <c r="C13" s="90" t="n">
        <v>29</v>
      </c>
      <c r="D13" s="92" t="n">
        <f aca="false">C13/SUM(C$6:C$15)</f>
        <v>0.029</v>
      </c>
      <c r="E13" s="92" t="n">
        <f aca="false">E12+D13</f>
        <v>0.622</v>
      </c>
    </row>
    <row r="14" customFormat="false" ht="24.75" hidden="false" customHeight="true" outlineLevel="0" collapsed="false">
      <c r="A14" s="12" t="n">
        <v>9</v>
      </c>
      <c r="B14" s="13" t="s">
        <v>423</v>
      </c>
      <c r="C14" s="90" t="n">
        <v>18</v>
      </c>
      <c r="D14" s="92" t="n">
        <f aca="false">C14/SUM(C$6:C$15)</f>
        <v>0.018</v>
      </c>
      <c r="E14" s="92" t="n">
        <f aca="false">E13+D14</f>
        <v>0.64</v>
      </c>
    </row>
    <row r="15" customFormat="false" ht="24.75" hidden="false" customHeight="true" outlineLevel="0" collapsed="false">
      <c r="A15" s="12" t="n">
        <v>10</v>
      </c>
      <c r="B15" s="13" t="s">
        <v>424</v>
      </c>
      <c r="C15" s="90" t="n">
        <v>13</v>
      </c>
      <c r="D15" s="92" t="n">
        <f aca="false">C15/SUM(C$6:C$15)</f>
        <v>0.013</v>
      </c>
      <c r="E15" s="92" t="n">
        <f aca="false">E14+D15</f>
        <v>0.653</v>
      </c>
    </row>
    <row r="16" customFormat="false" ht="15" hidden="false" customHeight="true" outlineLevel="0" collapsed="false">
      <c r="A16" s="93"/>
      <c r="B16" s="40" t="s">
        <v>425</v>
      </c>
      <c r="C16" s="94" t="n">
        <f aca="false">SUM(C6:C15)</f>
        <v>1000</v>
      </c>
      <c r="D16" s="42" t="n">
        <f aca="false">SUM(D6:D15)</f>
        <v>0.653</v>
      </c>
      <c r="E16" s="40"/>
    </row>
    <row r="18" customFormat="false" ht="15" hidden="false" customHeight="true" outlineLevel="0" collapsed="false">
      <c r="A18" s="66" t="s">
        <v>426</v>
      </c>
      <c r="B18" s="66"/>
      <c r="C18" s="66"/>
      <c r="D18" s="66"/>
      <c r="E18" s="66"/>
    </row>
    <row r="19" customFormat="false" ht="15" hidden="false" customHeight="true" outlineLevel="0" collapsed="false">
      <c r="A19" s="45" t="s">
        <v>427</v>
      </c>
      <c r="B19" s="45"/>
      <c r="C19" s="45"/>
      <c r="D19" s="45"/>
      <c r="E19" s="45"/>
    </row>
    <row r="20" customFormat="false" ht="15" hidden="false" customHeight="true" outlineLevel="0" collapsed="false">
      <c r="A20" s="95"/>
      <c r="B20" s="95"/>
      <c r="C20" s="95"/>
    </row>
    <row r="21" customFormat="false" ht="15" hidden="false" customHeight="true" outlineLevel="0" collapsed="false">
      <c r="A21" s="95"/>
      <c r="B21" s="95"/>
      <c r="C21" s="95"/>
    </row>
    <row r="22" customFormat="false" ht="15" hidden="false" customHeight="true" outlineLevel="0" collapsed="false">
      <c r="A22" s="95"/>
      <c r="B22" s="95"/>
      <c r="C22" s="95"/>
    </row>
    <row r="25" customFormat="false" ht="15" hidden="false" customHeight="true" outlineLevel="0" collapsed="false">
      <c r="A25" s="66" t="s">
        <v>428</v>
      </c>
      <c r="B25" s="66"/>
      <c r="C25" s="66"/>
      <c r="D25" s="66"/>
      <c r="E25" s="66"/>
      <c r="F25" s="66"/>
      <c r="G25" s="66"/>
      <c r="H25" s="66"/>
      <c r="I25" s="66"/>
    </row>
    <row r="26" customFormat="false" ht="15" hidden="false" customHeight="true" outlineLevel="0" collapsed="false">
      <c r="A26" s="96" t="s">
        <v>429</v>
      </c>
      <c r="B26" s="96"/>
      <c r="C26" s="96"/>
      <c r="D26" s="96"/>
      <c r="E26" s="96"/>
      <c r="F26" s="96"/>
      <c r="G26" s="96"/>
      <c r="H26" s="96"/>
      <c r="I26" s="96"/>
    </row>
    <row r="27" customFormat="false" ht="39" hidden="false" customHeight="true" outlineLevel="0" collapsed="false">
      <c r="A27" s="11"/>
      <c r="B27" s="11" t="s">
        <v>430</v>
      </c>
      <c r="C27" s="11"/>
      <c r="D27" s="11" t="s">
        <v>431</v>
      </c>
      <c r="E27" s="11"/>
      <c r="F27" s="11"/>
      <c r="G27" s="11" t="s">
        <v>432</v>
      </c>
      <c r="H27" s="11"/>
      <c r="I27" s="11"/>
    </row>
    <row r="28" customFormat="false" ht="34.5" hidden="false" customHeight="true" outlineLevel="0" collapsed="false">
      <c r="A28" s="97" t="s">
        <v>433</v>
      </c>
      <c r="B28" s="97"/>
      <c r="C28" s="98" t="s">
        <v>434</v>
      </c>
      <c r="D28" s="98"/>
      <c r="E28" s="98"/>
      <c r="F28" s="99"/>
      <c r="G28" s="99"/>
      <c r="H28" s="99"/>
      <c r="I28" s="99"/>
    </row>
    <row r="29" customFormat="false" ht="34.5" hidden="false" customHeight="true" outlineLevel="0" collapsed="false">
      <c r="A29" s="97" t="s">
        <v>435</v>
      </c>
      <c r="B29" s="97"/>
      <c r="C29" s="98" t="s">
        <v>436</v>
      </c>
      <c r="D29" s="98"/>
      <c r="E29" s="98"/>
      <c r="F29" s="99"/>
      <c r="G29" s="99"/>
      <c r="H29" s="99"/>
      <c r="I29" s="99"/>
    </row>
    <row r="30" customFormat="false" ht="34.5" hidden="false" customHeight="true" outlineLevel="0" collapsed="false">
      <c r="A30" s="97" t="s">
        <v>437</v>
      </c>
      <c r="B30" s="97"/>
      <c r="C30" s="98" t="s">
        <v>438</v>
      </c>
      <c r="D30" s="98"/>
      <c r="E30" s="98"/>
      <c r="F30" s="99"/>
      <c r="G30" s="99"/>
      <c r="H30" s="99"/>
      <c r="I30" s="99"/>
    </row>
    <row r="31" customFormat="false" ht="34.5" hidden="false" customHeight="true" outlineLevel="0" collapsed="false">
      <c r="A31" s="97" t="s">
        <v>439</v>
      </c>
      <c r="B31" s="97"/>
      <c r="C31" s="98" t="s">
        <v>440</v>
      </c>
      <c r="D31" s="98"/>
      <c r="E31" s="98"/>
      <c r="F31" s="99"/>
      <c r="G31" s="99"/>
      <c r="H31" s="99"/>
      <c r="I31" s="99"/>
    </row>
    <row r="32" customFormat="false" ht="34.5" hidden="false" customHeight="true" outlineLevel="0" collapsed="false">
      <c r="A32" s="97" t="s">
        <v>441</v>
      </c>
      <c r="B32" s="97"/>
      <c r="C32" s="98" t="s">
        <v>442</v>
      </c>
      <c r="D32" s="98"/>
      <c r="E32" s="98"/>
      <c r="F32" s="99"/>
      <c r="G32" s="99"/>
      <c r="H32" s="99"/>
      <c r="I32" s="99"/>
    </row>
    <row r="33" customFormat="false" ht="34.5" hidden="false" customHeight="true" outlineLevel="0" collapsed="false">
      <c r="A33" s="97" t="s">
        <v>443</v>
      </c>
      <c r="B33" s="97"/>
      <c r="C33" s="98" t="s">
        <v>444</v>
      </c>
      <c r="D33" s="98"/>
      <c r="E33" s="98"/>
      <c r="F33" s="99"/>
      <c r="G33" s="99"/>
      <c r="H33" s="99"/>
      <c r="I33" s="99"/>
    </row>
    <row r="36" customFormat="false" ht="15" hidden="false" customHeight="true" outlineLevel="0" collapsed="false">
      <c r="A36" s="66" t="s">
        <v>445</v>
      </c>
      <c r="B36" s="66"/>
      <c r="C36" s="66"/>
      <c r="D36" s="66"/>
      <c r="E36" s="66"/>
      <c r="F36" s="66"/>
      <c r="G36" s="66"/>
      <c r="H36" s="66"/>
      <c r="I36" s="66"/>
    </row>
    <row r="37" customFormat="false" ht="15" hidden="false" customHeight="true" outlineLevel="0" collapsed="false">
      <c r="A37" s="45" t="s">
        <v>446</v>
      </c>
      <c r="B37" s="45"/>
      <c r="C37" s="45"/>
      <c r="D37" s="45"/>
      <c r="E37" s="45"/>
      <c r="F37" s="45"/>
      <c r="G37" s="45"/>
      <c r="H37" s="45"/>
      <c r="I37" s="45"/>
    </row>
    <row r="38" customFormat="false" ht="15" hidden="false" customHeight="true" outlineLevel="0" collapsed="false">
      <c r="A38" s="45" t="s">
        <v>447</v>
      </c>
      <c r="B38" s="45"/>
      <c r="C38" s="45"/>
      <c r="D38" s="45"/>
      <c r="E38" s="45"/>
      <c r="F38" s="45"/>
      <c r="G38" s="45"/>
      <c r="H38" s="45"/>
      <c r="I38" s="45"/>
    </row>
    <row r="39" customFormat="false" ht="15" hidden="false" customHeight="true" outlineLevel="0" collapsed="false">
      <c r="A39" s="45" t="s">
        <v>448</v>
      </c>
      <c r="B39" s="45"/>
      <c r="C39" s="45"/>
      <c r="D39" s="45"/>
      <c r="E39" s="45"/>
      <c r="F39" s="45"/>
      <c r="G39" s="45"/>
      <c r="H39" s="45"/>
      <c r="I39" s="45"/>
    </row>
    <row r="40" customFormat="false" ht="15" hidden="false" customHeight="true" outlineLevel="0" collapsed="false">
      <c r="A40" s="45" t="s">
        <v>449</v>
      </c>
      <c r="B40" s="45"/>
      <c r="C40" s="45"/>
      <c r="D40" s="45"/>
      <c r="E40" s="45"/>
      <c r="F40" s="45"/>
      <c r="G40" s="45"/>
      <c r="H40" s="45"/>
      <c r="I40" s="45"/>
    </row>
  </sheetData>
  <mergeCells count="32">
    <mergeCell ref="A1:I1"/>
    <mergeCell ref="A3:I3"/>
    <mergeCell ref="A18:E18"/>
    <mergeCell ref="A19:E19"/>
    <mergeCell ref="A20:C20"/>
    <mergeCell ref="A21:C21"/>
    <mergeCell ref="A22:C22"/>
    <mergeCell ref="A25:I25"/>
    <mergeCell ref="A26:I26"/>
    <mergeCell ref="A28:B28"/>
    <mergeCell ref="C28:E28"/>
    <mergeCell ref="F28:I28"/>
    <mergeCell ref="A29:B29"/>
    <mergeCell ref="C29:E29"/>
    <mergeCell ref="F29:I29"/>
    <mergeCell ref="A30:B30"/>
    <mergeCell ref="C30:E30"/>
    <mergeCell ref="F30:I30"/>
    <mergeCell ref="A31:B31"/>
    <mergeCell ref="C31:E31"/>
    <mergeCell ref="F31:I31"/>
    <mergeCell ref="A32:B32"/>
    <mergeCell ref="C32:E32"/>
    <mergeCell ref="F32:I32"/>
    <mergeCell ref="A33:B33"/>
    <mergeCell ref="C33:E33"/>
    <mergeCell ref="F33:I33"/>
    <mergeCell ref="A36:I36"/>
    <mergeCell ref="A37:I37"/>
    <mergeCell ref="A38:I38"/>
    <mergeCell ref="A39:I39"/>
    <mergeCell ref="A40:I4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2026-03-01T17:33:03Z</dcterms:created>
  <dc:creator>openpyxl</dc:creator>
  <dc:description/>
  <dc:language>en-US</dc:language>
  <cp:lastModifiedBy/>
  <dcterms:modified xsi:type="dcterms:W3CDTF">2026-03-01T17:33:43Z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